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7\Запрос котировок\10. Октябрь\В2В этап 3\Закупочная В2В\"/>
    </mc:Choice>
  </mc:AlternateContent>
  <bookViews>
    <workbookView xWindow="0" yWindow="0" windowWidth="24000" windowHeight="9375"/>
  </bookViews>
  <sheets>
    <sheet name="2б ред.УКВ БИС 2017" sheetId="4" r:id="rId1"/>
    <sheet name="Лист1" sheetId="5" state="hidden" r:id="rId2"/>
  </sheets>
  <definedNames>
    <definedName name="_xlnm.Print_Area" localSheetId="0">'2б ред.УКВ БИС 2017'!$A$2:$H$147</definedName>
  </definedNames>
  <calcPr calcId="152511"/>
</workbook>
</file>

<file path=xl/calcChain.xml><?xml version="1.0" encoding="utf-8"?>
<calcChain xmlns="http://schemas.openxmlformats.org/spreadsheetml/2006/main">
  <c r="I13" i="4" l="1"/>
  <c r="I58" i="4"/>
  <c r="I106" i="4"/>
  <c r="H104" i="4" l="1"/>
  <c r="G104" i="4"/>
  <c r="G111" i="4" l="1"/>
  <c r="H54" i="4"/>
  <c r="G103" i="4" l="1"/>
  <c r="H103" i="4"/>
  <c r="G50" i="4"/>
  <c r="G53" i="4"/>
  <c r="G54" i="4"/>
  <c r="G49" i="4"/>
  <c r="G51" i="4"/>
  <c r="H53" i="4"/>
  <c r="G108" i="4"/>
  <c r="G135" i="4"/>
  <c r="G133" i="4"/>
  <c r="G131" i="4"/>
  <c r="G128" i="4"/>
  <c r="G126" i="4"/>
  <c r="G124" i="4"/>
  <c r="G122" i="4"/>
  <c r="G120" i="4"/>
  <c r="G117" i="4"/>
  <c r="G115" i="4"/>
  <c r="G112" i="4"/>
  <c r="H108" i="4"/>
  <c r="G109" i="4"/>
  <c r="G134" i="4"/>
  <c r="G132" i="4"/>
  <c r="G130" i="4"/>
  <c r="G127" i="4"/>
  <c r="G125" i="4"/>
  <c r="G123" i="4"/>
  <c r="G121" i="4"/>
  <c r="G118" i="4"/>
  <c r="G116" i="4"/>
  <c r="G114" i="4"/>
  <c r="L47" i="4"/>
  <c r="L46" i="4" s="1"/>
  <c r="M46" i="4" s="1"/>
  <c r="L38" i="4"/>
  <c r="M38" i="4" s="1"/>
  <c r="L44" i="4"/>
  <c r="M44" i="4" s="1"/>
  <c r="L35" i="4"/>
  <c r="M35" i="4" s="1"/>
  <c r="L26" i="4"/>
  <c r="L25" i="4" s="1"/>
  <c r="L17" i="4"/>
  <c r="M17" i="4" s="1"/>
  <c r="L19" i="4"/>
  <c r="M19" i="4" s="1"/>
  <c r="K27" i="5"/>
  <c r="L20" i="4"/>
  <c r="M20" i="4" s="1"/>
  <c r="K34" i="5"/>
  <c r="L28" i="4"/>
  <c r="M28" i="4" s="1"/>
  <c r="K24" i="5"/>
  <c r="L29" i="4"/>
  <c r="M29" i="4" s="1"/>
  <c r="K25" i="5"/>
  <c r="K26" i="5"/>
  <c r="K28" i="5"/>
  <c r="L37" i="4"/>
  <c r="M37" i="4" s="1"/>
  <c r="K36" i="5"/>
  <c r="I31" i="5"/>
  <c r="L33" i="4"/>
  <c r="M33" i="4" s="1"/>
  <c r="K32" i="5"/>
  <c r="L34" i="4"/>
  <c r="M34" i="4" s="1"/>
  <c r="L90" i="5"/>
  <c r="K29" i="5"/>
  <c r="L16" i="4"/>
  <c r="M16" i="4" s="1"/>
  <c r="K30" i="5"/>
  <c r="M26" i="4" l="1"/>
  <c r="L24" i="4"/>
  <c r="M24" i="4" s="1"/>
  <c r="M25" i="4"/>
  <c r="L15" i="4"/>
  <c r="M15" i="4" s="1"/>
  <c r="L43" i="4"/>
  <c r="G43" i="4" s="1"/>
  <c r="M47" i="4"/>
  <c r="G25" i="4"/>
  <c r="M21" i="4"/>
  <c r="M43" i="4" l="1"/>
  <c r="H43" i="4" s="1"/>
  <c r="L42" i="4"/>
  <c r="M42" i="4" s="1"/>
  <c r="G17" i="4"/>
  <c r="G16" i="4"/>
  <c r="G34" i="4"/>
  <c r="J19" i="5"/>
  <c r="H17" i="5"/>
  <c r="H19" i="5"/>
  <c r="F17" i="5"/>
  <c r="F18" i="5"/>
  <c r="F19" i="5"/>
  <c r="S15" i="5"/>
  <c r="S14" i="5"/>
  <c r="S11" i="5"/>
  <c r="Q15" i="5"/>
  <c r="Q14" i="5"/>
  <c r="Q11" i="5"/>
  <c r="L11" i="5"/>
  <c r="H12" i="5"/>
  <c r="H15" i="5"/>
  <c r="H14" i="5"/>
  <c r="J15" i="5"/>
  <c r="J14" i="5"/>
  <c r="J12" i="5"/>
  <c r="J11" i="5"/>
  <c r="J10" i="5"/>
  <c r="F15" i="5"/>
  <c r="F14" i="5"/>
  <c r="F11" i="5"/>
  <c r="I25" i="5"/>
  <c r="E25" i="5"/>
  <c r="M51" i="4"/>
  <c r="H51" i="4" s="1"/>
  <c r="M50" i="4"/>
  <c r="H50" i="4" s="1"/>
  <c r="H47" i="4"/>
  <c r="G47" i="4"/>
  <c r="H46" i="4"/>
  <c r="G46" i="4"/>
  <c r="H44" i="4"/>
  <c r="G44" i="4"/>
  <c r="H45" i="4"/>
  <c r="G45" i="4"/>
  <c r="G38" i="4"/>
  <c r="G37" i="4"/>
  <c r="G35" i="4"/>
  <c r="M36" i="4"/>
  <c r="G36" i="4"/>
  <c r="G29" i="4"/>
  <c r="G28" i="4"/>
  <c r="G26" i="4"/>
  <c r="M27" i="4"/>
  <c r="G27" i="4"/>
  <c r="M22" i="4"/>
  <c r="H22" i="4" s="1"/>
  <c r="G22" i="4"/>
  <c r="H21" i="4"/>
  <c r="G21" i="4"/>
  <c r="G20" i="4"/>
  <c r="G19" i="4"/>
  <c r="M18" i="4"/>
  <c r="G18" i="4"/>
  <c r="H17" i="4" l="1"/>
  <c r="H27" i="4"/>
  <c r="H26" i="4"/>
  <c r="H25" i="4"/>
  <c r="H36" i="4"/>
  <c r="H34" i="4"/>
  <c r="H35" i="4"/>
  <c r="H18" i="4"/>
  <c r="H16" i="4"/>
  <c r="H20" i="4" l="1"/>
  <c r="H19" i="4"/>
  <c r="H29" i="4"/>
  <c r="H28" i="4"/>
  <c r="H38" i="4"/>
  <c r="H37" i="4"/>
  <c r="G92" i="4"/>
  <c r="M92" i="4"/>
  <c r="H92" i="4" s="1"/>
  <c r="H134" i="4" l="1"/>
  <c r="H135" i="4"/>
  <c r="H126" i="4"/>
  <c r="H127" i="4"/>
  <c r="H128" i="4"/>
  <c r="H130" i="4"/>
  <c r="H131" i="4"/>
  <c r="H132" i="4"/>
  <c r="H133" i="4"/>
  <c r="H123" i="4"/>
  <c r="H122" i="4"/>
  <c r="H120" i="4"/>
  <c r="H121" i="4"/>
  <c r="H118" i="4"/>
  <c r="H114" i="4"/>
  <c r="H115" i="4"/>
  <c r="H116" i="4"/>
  <c r="H117" i="4"/>
  <c r="H111" i="4"/>
  <c r="H112" i="4"/>
  <c r="H109" i="4"/>
  <c r="M125" i="4" l="1"/>
  <c r="H125" i="4" s="1"/>
  <c r="M124" i="4" l="1"/>
  <c r="H124" i="4" s="1"/>
  <c r="H102" i="4" l="1"/>
  <c r="G102" i="4"/>
  <c r="M101" i="4"/>
  <c r="H101" i="4" s="1"/>
  <c r="G101" i="4"/>
  <c r="M100" i="4"/>
  <c r="H100" i="4" s="1"/>
  <c r="G100" i="4"/>
  <c r="M99" i="4"/>
  <c r="H99" i="4" s="1"/>
  <c r="G99" i="4"/>
  <c r="M98" i="4"/>
  <c r="H98" i="4" s="1"/>
  <c r="G98" i="4"/>
  <c r="H97" i="4"/>
  <c r="G97" i="4"/>
  <c r="M96" i="4"/>
  <c r="H96" i="4" s="1"/>
  <c r="G96" i="4"/>
  <c r="H95" i="4"/>
  <c r="G95" i="4"/>
  <c r="M94" i="4"/>
  <c r="H94" i="4" s="1"/>
  <c r="G94" i="4"/>
  <c r="H91" i="4"/>
  <c r="G91" i="4"/>
  <c r="H90" i="4"/>
  <c r="G90" i="4"/>
  <c r="M88" i="4"/>
  <c r="H88" i="4" s="1"/>
  <c r="G88" i="4"/>
  <c r="M87" i="4"/>
  <c r="H87" i="4" s="1"/>
  <c r="G87" i="4"/>
  <c r="M86" i="4"/>
  <c r="H86" i="4" s="1"/>
  <c r="G86" i="4"/>
  <c r="M85" i="4"/>
  <c r="H85" i="4" s="1"/>
  <c r="G85" i="4"/>
  <c r="M83" i="4"/>
  <c r="H83" i="4" s="1"/>
  <c r="G83" i="4"/>
  <c r="M82" i="4"/>
  <c r="H82" i="4" s="1"/>
  <c r="G82" i="4"/>
  <c r="M81" i="4"/>
  <c r="H81" i="4" s="1"/>
  <c r="G81" i="4"/>
  <c r="M80" i="4"/>
  <c r="H80" i="4" s="1"/>
  <c r="G80" i="4"/>
  <c r="M78" i="4"/>
  <c r="H78" i="4" s="1"/>
  <c r="G78" i="4"/>
  <c r="M77" i="4"/>
  <c r="H77" i="4" s="1"/>
  <c r="G77" i="4"/>
  <c r="M76" i="4"/>
  <c r="H76" i="4" s="1"/>
  <c r="G76" i="4"/>
  <c r="M75" i="4"/>
  <c r="H75" i="4" s="1"/>
  <c r="G75" i="4"/>
  <c r="H73" i="4"/>
  <c r="G73" i="4"/>
  <c r="H72" i="4"/>
  <c r="G72" i="4"/>
  <c r="H71" i="4"/>
  <c r="G71" i="4"/>
  <c r="H70" i="4"/>
  <c r="G70" i="4"/>
  <c r="H69" i="4"/>
  <c r="G69" i="4"/>
  <c r="H68" i="4"/>
  <c r="G68" i="4"/>
  <c r="H67" i="4"/>
  <c r="G67" i="4"/>
  <c r="H66" i="4"/>
  <c r="G66" i="4"/>
  <c r="H65" i="4"/>
  <c r="G65" i="4"/>
  <c r="H64" i="4"/>
  <c r="G64" i="4"/>
  <c r="M63" i="4"/>
  <c r="H63" i="4" s="1"/>
  <c r="G63" i="4"/>
  <c r="M62" i="4"/>
  <c r="H62" i="4" s="1"/>
  <c r="G62" i="4"/>
  <c r="M61" i="4"/>
  <c r="H61" i="4" s="1"/>
  <c r="G61" i="4"/>
  <c r="H59" i="4"/>
  <c r="G59" i="4"/>
  <c r="H49" i="4"/>
  <c r="H48" i="4"/>
  <c r="G48" i="4"/>
  <c r="H42" i="4"/>
  <c r="G42" i="4"/>
  <c r="M40" i="4"/>
  <c r="H40" i="4" s="1"/>
  <c r="G40" i="4"/>
  <c r="M39" i="4"/>
  <c r="H39" i="4" s="1"/>
  <c r="G39" i="4"/>
  <c r="H33" i="4"/>
  <c r="G33" i="4"/>
  <c r="M31" i="4"/>
  <c r="H31" i="4" s="1"/>
  <c r="G31" i="4"/>
  <c r="M30" i="4"/>
  <c r="H30" i="4" s="1"/>
  <c r="G30" i="4"/>
  <c r="H24" i="4"/>
  <c r="G24" i="4"/>
  <c r="H15" i="4"/>
  <c r="G15" i="4"/>
</calcChain>
</file>

<file path=xl/sharedStrings.xml><?xml version="1.0" encoding="utf-8"?>
<sst xmlns="http://schemas.openxmlformats.org/spreadsheetml/2006/main" count="392" uniqueCount="276">
  <si>
    <t>Наименование Работ</t>
  </si>
  <si>
    <t>Единица измерения</t>
  </si>
  <si>
    <t>Состав работ</t>
  </si>
  <si>
    <t>Стоимость строительства (с учетом ПИР) единицы измерения без НДС, руб.</t>
  </si>
  <si>
    <t>1 метр</t>
  </si>
  <si>
    <t>1 км трассы</t>
  </si>
  <si>
    <t>1 колодец</t>
  </si>
  <si>
    <t>1 комплект</t>
  </si>
  <si>
    <t>1 колодец в комплекте</t>
  </si>
  <si>
    <t>1 км трассы кабеля.</t>
  </si>
  <si>
    <t>шт.</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</si>
  <si>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</si>
  <si>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</si>
  <si>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</si>
  <si>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</si>
  <si>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</si>
  <si>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</si>
  <si>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</si>
  <si>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</si>
  <si>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СМР (включая стоимость материалов), прочие, исполнительная документация</t>
  </si>
  <si>
    <t>1 м</t>
  </si>
  <si>
    <t>1 шт.</t>
  </si>
  <si>
    <t xml:space="preserve">1 шкаф </t>
  </si>
  <si>
    <t>Монтаж провода СИП</t>
  </si>
  <si>
    <t>1 км. провода</t>
  </si>
  <si>
    <t>Радиофикация объекта с устройством новой  инфраструктуры для кабеля</t>
  </si>
  <si>
    <t>1 км. трассы</t>
  </si>
  <si>
    <t>1 шкаф</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</si>
  <si>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</si>
  <si>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</si>
  <si>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ГНБ тремя и более трубами рассчитывать, добавляя на каждую последующую трубу разницу в стоимости переходов двумя и одной трубой.</t>
  </si>
  <si>
    <t>Стоимость работ</t>
  </si>
  <si>
    <t>Монтаж телекоммуникационного шкафа, стойки на станционной или линейной стороне</t>
  </si>
  <si>
    <t>Абонентская разводка</t>
  </si>
  <si>
    <t>Монтаж контейнера "под ключ".</t>
  </si>
  <si>
    <t>Монтаж климатического телекоммуникационного шкафа (термошкафа)</t>
  </si>
  <si>
    <t>"под ключ" со стоимостью шкафа</t>
  </si>
  <si>
    <t>без учета стоимости шкафа</t>
  </si>
  <si>
    <t>Землеотвод под сооружение</t>
  </si>
  <si>
    <t>1 колодец в комплекте (нестандарт.)</t>
  </si>
  <si>
    <t>ввод понижающего коэффициента раздела</t>
  </si>
  <si>
    <t>базовые УКВ раздела</t>
  </si>
  <si>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</si>
  <si>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1 подключение</t>
  </si>
  <si>
    <t xml:space="preserve">Монтаж слаботочного щита (шкафа, бокса, ниши) </t>
  </si>
  <si>
    <t>1 щит</t>
  </si>
  <si>
    <t>1 узел</t>
  </si>
  <si>
    <t>1 коммутатор</t>
  </si>
  <si>
    <t>1 км трассы магистрали</t>
  </si>
  <si>
    <t>1 опт. волокно</t>
  </si>
  <si>
    <t>1 патчкорд</t>
  </si>
  <si>
    <t>кан-км</t>
  </si>
  <si>
    <t>Устройство оптической абонентской разводки/прокладка оптического патчкорда  (duplex/simpex, любой разъем, любая полировка)</t>
  </si>
  <si>
    <t>м</t>
  </si>
  <si>
    <t>Монтаж телекоммуникационного  шкафа , телекоммуникационной стойки емкостью:</t>
  </si>
  <si>
    <t>ед.</t>
  </si>
  <si>
    <t>Внимание! См. Примечание внизу таблицы</t>
  </si>
  <si>
    <t>Установка/замена  опор (деревянных пропитанных, на железобетонных приставках (сваях) (полный комплекс работ)</t>
  </si>
  <si>
    <t>ККС-5 ( все типы,конфигурации и разновидности)</t>
  </si>
  <si>
    <t>ККС-4 ( все типы,конфигурации и разновидности)</t>
  </si>
  <si>
    <t>ККС-3 ( все типы,конфигурации и разновидности)</t>
  </si>
  <si>
    <t>ККС-2 ( все типы,конфигурации и разновидности)</t>
  </si>
  <si>
    <t>302.1</t>
  </si>
  <si>
    <t>302.2</t>
  </si>
  <si>
    <t>403.1</t>
  </si>
  <si>
    <t>403.2</t>
  </si>
  <si>
    <t>415.3</t>
  </si>
  <si>
    <t>415.4</t>
  </si>
  <si>
    <t xml:space="preserve"> 416.1</t>
  </si>
  <si>
    <t xml:space="preserve"> 416.2</t>
  </si>
  <si>
    <t>416.3</t>
  </si>
  <si>
    <t xml:space="preserve"> 416.4</t>
  </si>
  <si>
    <t>417.2</t>
  </si>
  <si>
    <t>417.4</t>
  </si>
  <si>
    <t>418.1</t>
  </si>
  <si>
    <t xml:space="preserve"> 900.1</t>
  </si>
  <si>
    <t>900.2</t>
  </si>
  <si>
    <t>901.1</t>
  </si>
  <si>
    <t>903.2</t>
  </si>
  <si>
    <t xml:space="preserve"> 901.2</t>
  </si>
  <si>
    <t xml:space="preserve"> 902.1</t>
  </si>
  <si>
    <t>902.2</t>
  </si>
  <si>
    <t>902.3</t>
  </si>
  <si>
    <t>902.4</t>
  </si>
  <si>
    <t>902.5</t>
  </si>
  <si>
    <t>903.1</t>
  </si>
  <si>
    <t>коэфф.раздела</t>
  </si>
  <si>
    <t>в том числе ПИР**</t>
  </si>
  <si>
    <t>*** Стоимость переходов при реализации всех проектов  учтена в составе стоимости кабельной канализации ( в случае её строительства).Данные расценки применяются в  случае выполнения кабельных переходов ГНБ при прокладке кабеля в грунт в процессе реализации всех проектов или при строительстве отдельных переходов или вводов.</t>
  </si>
  <si>
    <t xml:space="preserve">ПИР;СМР (включая стоимость  материалов, в том числе стоимость розеток, коробок), прочие затраты, исполнительная документация </t>
  </si>
  <si>
    <t>ПИР;СМР (включая стоимость всех конструкций, комплектующих и  материалов), включая заделку отверстий и восстановление поверхностей и их отделки</t>
  </si>
  <si>
    <t>ПИР, СМР:  сварка одного волокна (точка сварки),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монтаж/перемонтаж муфты/кросса для переварки волокон, включая стоимость основных и расходных материалов, в том числе для герметизации муфты (при необходимости); стоимость переездов из точки измерений 1 (откуда ведется измерение) в точку измерений 2 (где находится источник), другие 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t>
  </si>
  <si>
    <t>ПИР (включая предварительную рабочую документацию); СМР (включая стоимость всех материалов), оформление разрешительных документов, исполнительной документации по МР и РД</t>
  </si>
  <si>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</si>
  <si>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ПИР (включая предварительную рабочую документацию); СМР (включая стоимость материалов), оформление разрешительных документов, исполнительной документации по МР и РД</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</si>
  <si>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органы,оформление разрешительных документов, исполнительной документации по МР и РД. </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</si>
  <si>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 сдача в надзорные органы,оформление разрешительных документов, исполнительной документации по МР и РД. </t>
  </si>
  <si>
    <t>ПИР;СМР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 с оформлением комплекта документов). Прочие: заказ и оплата топосъемки        ( для строительства и исполнительной), оформление разрешительных документов; постановка на кадастровый учёт; оформление исполнительной документации по МР и РД;  ПНР.</t>
  </si>
  <si>
    <t>ПИР; 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соформлением комплекта документов). Прочие: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оформление исполнительной документации по МР и РД;  ПНР.</t>
  </si>
  <si>
    <t>904.1</t>
  </si>
  <si>
    <t>905</t>
  </si>
  <si>
    <t>908.1</t>
  </si>
  <si>
    <t xml:space="preserve"> 909.1</t>
  </si>
  <si>
    <t>909.2</t>
  </si>
  <si>
    <t xml:space="preserve"> 909.3</t>
  </si>
  <si>
    <t>909.4</t>
  </si>
  <si>
    <t>Раздел 4. Дополнительные удельные расценки на виды работ для строительства объектов связи (в том числе для В2В, P2P, FTTx, FTTB, PON, ADSL, ТФоП, МСС ВОЛС (ВОЛП) и др.)</t>
  </si>
  <si>
    <t>Установка (монтаж) кронштейнов для муфт с декоративными футлярами, кожухами, коробами для размещения запасов кабелей, муфт и оконечных устройств на опорах,зданиях и конструкциях</t>
  </si>
  <si>
    <t>420.1</t>
  </si>
  <si>
    <t>420.2</t>
  </si>
  <si>
    <t>420.3</t>
  </si>
  <si>
    <t>424.1</t>
  </si>
  <si>
    <t>424.2</t>
  </si>
  <si>
    <t xml:space="preserve">Раздел 9. Удельные расценки на виды работ для строительства ЛКСС для объектов связи                                                                                                                                                                                                                                                                                                                                  </t>
  </si>
  <si>
    <t>Раздел 3. Удельные расценки на виды работ для строительства объектов  В2В/B2G/B2O</t>
  </si>
  <si>
    <t>302.3</t>
  </si>
  <si>
    <t>302.4</t>
  </si>
  <si>
    <t>302.5</t>
  </si>
  <si>
    <t>302.6</t>
  </si>
  <si>
    <t xml:space="preserve">Подключение корпоративного и/или бизнес-клиента к услуге по медной абонентской линии АЛ (UTP) </t>
  </si>
  <si>
    <t xml:space="preserve">Подключение корпоративного и/или бизнес-клиента к услуге КТВ </t>
  </si>
  <si>
    <t>ПИР;СМР и услуги (включая стоимость  всех материалов и конструкций,согласование размещения конструкций с владельцами опор), в т.ч. декоративное покрытие футляра (короба,кожуха),а именно: покраска, нанесение логотипа и рекламной информации Заказчика промышленным способом.</t>
  </si>
  <si>
    <t>Прокладка и монтаж кабельных каналов, коробов( в т.ч и металлических), гофротрубы  (полный комплекс работ)</t>
  </si>
  <si>
    <t>канализация</t>
  </si>
  <si>
    <t>грунт</t>
  </si>
  <si>
    <t>подвес 8</t>
  </si>
  <si>
    <t>подвес самонес</t>
  </si>
  <si>
    <t>негорючий</t>
  </si>
  <si>
    <t>коэфф.</t>
  </si>
  <si>
    <t>шкос</t>
  </si>
  <si>
    <t>302.7</t>
  </si>
  <si>
    <t>300.7</t>
  </si>
  <si>
    <t>301.8</t>
  </si>
  <si>
    <t>303.8</t>
  </si>
  <si>
    <t>306.1</t>
  </si>
  <si>
    <t>306.2</t>
  </si>
  <si>
    <t>ввести Ксн:</t>
  </si>
  <si>
    <t xml:space="preserve"> понижающий коэффициент раздела</t>
  </si>
  <si>
    <t>ПИР; СМР (включая стоимость материалов), прочие затраты, в том числе бирки на кабель,оформление разрешительных документов, исполнительной документации по МР.</t>
  </si>
  <si>
    <t>Установка колодца ККС -1 БИС* (полный комплекс работ) - *половина ККС-2 (3) на бетонном основании, люк из чугуна с нижней крышкой, шарнирной верхней крышкой и запорным устройством</t>
  </si>
  <si>
    <t>2б</t>
  </si>
  <si>
    <t xml:space="preserve">Установка оконечного оборудования у Клиента </t>
  </si>
  <si>
    <t>ОСТИ ПАО "Башинформсвязь"</t>
  </si>
  <si>
    <t xml:space="preserve"> 2 ред.          2017 года</t>
  </si>
  <si>
    <r>
      <rPr>
        <b/>
        <sz val="10"/>
        <color theme="1" tint="4.9989318521683403E-2"/>
        <rFont val="Consolas"/>
        <family val="3"/>
        <charset val="204"/>
      </rPr>
      <t>Прокладка и монтаж ВОК</t>
    </r>
    <r>
      <rPr>
        <sz val="10"/>
        <color theme="1" tint="4.9989318521683403E-2"/>
        <rFont val="Consolas"/>
        <family val="3"/>
        <charset val="204"/>
      </rPr>
      <t xml:space="preserve"> </t>
    </r>
    <r>
      <rPr>
        <b/>
        <sz val="10"/>
        <color rgb="FFFF0000"/>
        <rFont val="Consolas"/>
        <family val="3"/>
        <charset val="204"/>
      </rPr>
      <t>в кабельной канализации</t>
    </r>
    <r>
      <rPr>
        <sz val="10"/>
        <color theme="1" tint="4.9989318521683403E-2"/>
        <rFont val="Consolas"/>
        <family val="3"/>
        <charset val="204"/>
      </rPr>
      <t xml:space="preserve">, включая установку консолей в колодцах  (при необходимости).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</si>
  <si>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ПИР (включая предварительную рабочую документацию); СМР с учетом  технологических, монтажных запасов кабеля, перепады по трассе по вертикали и горизонтали,  включая установку муфт со сваркой волокон (включая стоимость муфт); герметизацию каналов; бирки для канализации и для внешней прокладки,имиджевые наклейки; вывод на стену, прокладку по стене;ввод кабеля в здание с пробивкой и заделкой отверстий при необходимости, восстановление отделки поверхностей; ввод кабеля в здание по существующему каналу, включая восстановление кабельной канализации по всей трассе прокладки, промывку/чистку каналов, откачку воды; внутриобъектовые работы (</t>
    </r>
    <r>
      <rPr>
        <sz val="10"/>
        <color rgb="FFFF0000"/>
        <rFont val="Consolas"/>
        <family val="3"/>
        <charset val="204"/>
      </rPr>
      <t xml:space="preserve"> с учетом стоимости материалов</t>
    </r>
    <r>
      <rPr>
        <sz val="10"/>
        <color theme="1" tint="4.9989318521683403E-2"/>
        <rFont val="Consolas"/>
        <family val="3"/>
        <charset val="204"/>
      </rPr>
      <t xml:space="preserve">): прокладка и монтаж кабеля по стене или по конструкциям с их установкой и стоимостью (кабельросты, трубы, короба, кабельные каналы и проч.); монтаж оптических кроссов, оконечивание кабеля с обеих сторон;  защита кабеля в опасных местах; проведение  всех измерений ВОК, включая входной контроль кабеля; оформление разрешительных документов, исполнительной документации по МР и РД. </t>
    </r>
    <r>
      <rPr>
        <sz val="10"/>
        <color rgb="FFFF0000"/>
        <rFont val="Consolas"/>
        <family val="3"/>
        <charset val="204"/>
      </rPr>
      <t>Протяженность трассы  - длина прокладываемого кабеля до оптического кросса/сплиттеров.</t>
    </r>
  </si>
  <si>
    <r>
      <t>ВОК ёмкостью</t>
    </r>
    <r>
      <rPr>
        <sz val="12"/>
        <color rgb="FFFF0000"/>
        <rFont val="Consolas"/>
        <family val="3"/>
        <charset val="204"/>
      </rPr>
      <t xml:space="preserve"> </t>
    </r>
    <r>
      <rPr>
        <b/>
        <sz val="12"/>
        <color rgb="FFFF0000"/>
        <rFont val="Consolas"/>
        <family val="3"/>
        <charset val="204"/>
      </rPr>
      <t>до 4</t>
    </r>
    <r>
      <rPr>
        <sz val="10"/>
        <rFont val="Consolas"/>
        <family val="3"/>
        <charset val="204"/>
      </rPr>
      <t xml:space="preserve"> волокон </t>
    </r>
  </si>
  <si>
    <r>
      <t xml:space="preserve">ВОК ёмкостью </t>
    </r>
    <r>
      <rPr>
        <b/>
        <sz val="12"/>
        <color rgb="FFFF0000"/>
        <rFont val="Consolas"/>
        <family val="3"/>
        <charset val="204"/>
      </rPr>
      <t>более 48</t>
    </r>
    <r>
      <rPr>
        <sz val="10"/>
        <rFont val="Consolas"/>
        <family val="3"/>
        <charset val="204"/>
      </rPr>
      <t xml:space="preserve"> волокон </t>
    </r>
  </si>
  <si>
    <r>
      <rPr>
        <sz val="10"/>
        <color theme="1" tint="4.9989318521683403E-2"/>
        <rFont val="Consolas"/>
        <family val="3"/>
        <charset val="204"/>
      </rPr>
      <t xml:space="preserve">ПИР (включая предварительную рабочую документацию); СМР, включая земельное дело, заказ и оплату  схемы направления трассы,топосъемки при строительстве и исполнительной, все согласования;с учетом стоимости кабеля и материалов для наружных и внутренних работ, в том числе и не ограничиваясь перечисленным: разработка траншеи; прокладка опознавательной ленты; прокладка кабеля; защита кабеля в опасных местах (места перехода через дороги, пересечение с инженерными сетями, внутри объекта и т. д.); монтаж/перемонтаж  муфт со сваркой волокон (включая стоимость муфт); установка пикетных столбиков;  вывод на стену, восстановление отделки поверхностей, прокладка по стене; ввод кабеля в здание с пробивкой и заделкой отверстий при необходимости;  восстановления асфальтобетонных и плиточных покрытий проезжей части, тротуаров и других работ по благоустройству; рекультивации земель. Оформление разрешительных документов и исполнительной документации по МР и РД. Внутриобъектовые работы: прокладка и монтаж кабеля по стене или по конструкциям </t>
    </r>
    <r>
      <rPr>
        <sz val="10"/>
        <color rgb="FFFF0000"/>
        <rFont val="Consolas"/>
        <family val="3"/>
        <charset val="204"/>
      </rPr>
      <t>с их установкой и стоимостью</t>
    </r>
    <r>
      <rPr>
        <sz val="10"/>
        <color theme="1" tint="4.9989318521683403E-2"/>
        <rFont val="Consolas"/>
        <family val="3"/>
        <charset val="204"/>
      </rPr>
      <t xml:space="preserve"> (кабель-росты, трубы, короба, кабельные каналы и проч.) монтаж  оптических кроссов/сплиттеров  и стоек/шкафов с их стоимостью для их крепления;бирки на кабель и наклейки на оконечные устройства, оконечивание кабеля с обеих сторон. Проведение  всех измерений ВОК, включая входной контроль кабеля. Оформление охранных зон линий связи. Постановка на кадастровый учёт. </t>
    </r>
    <r>
      <rPr>
        <b/>
        <sz val="10"/>
        <color rgb="FFFF0000"/>
        <rFont val="Consolas"/>
        <family val="3"/>
        <charset val="204"/>
      </rPr>
      <t>Прокладка кабеля учитывается в протяженности трассы ВОК до оптического кросса/сплиттеров.</t>
    </r>
  </si>
  <si>
    <r>
      <rPr>
        <b/>
        <sz val="10"/>
        <rFont val="Consolas"/>
        <family val="3"/>
        <charset val="204"/>
      </rPr>
      <t xml:space="preserve">Прокладка и монтаж ВОК </t>
    </r>
    <r>
      <rPr>
        <sz val="10"/>
        <rFont val="Consolas"/>
        <family val="3"/>
        <charset val="204"/>
      </rPr>
      <t xml:space="preserve"> </t>
    </r>
    <r>
      <rPr>
        <b/>
        <sz val="10"/>
        <color rgb="FFFF0000"/>
        <rFont val="Consolas"/>
        <family val="3"/>
        <charset val="204"/>
      </rPr>
      <t xml:space="preserve"> по существующим опорам</t>
    </r>
    <r>
      <rPr>
        <sz val="10"/>
        <rFont val="Consolas"/>
        <family val="3"/>
        <charset val="204"/>
      </rPr>
      <t xml:space="preserve"> (в т.ч. и по трубостойкам между зданиями)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</si>
  <si>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rPr>
        <sz val="10"/>
        <color theme="1" tint="4.9989318521683403E-2"/>
        <rFont val="Consolas"/>
        <family val="3"/>
        <charset val="204"/>
      </rPr>
      <t xml:space="preserve">ПИР (включая предварительную рабочую документацию); СМР, с учетом стоимости кабеля и всех материалов для наружных и внутренних работ, в том числе и не ограничиваясь перечисленным: установка/перемонтаж муфт, (включая стоимость муфт),бирки;оснащение/дооснащение опор; защита кабеля в опасных местах (места перехода через дороги, пересечение с инженерными сетями, пересечение/параллельный пробег с ЛЭП,  внутри объекта и т. д.); организация воздушно-кабельных переходов;  вывод на стену; прокладка по стене; восстановление отделки поверхностей, ввод кабеля в здание с пробивкой и заделкой отверстий при необходимости. Внутриобъектовые работы ( </t>
    </r>
    <r>
      <rPr>
        <sz val="10"/>
        <color rgb="FFFF0000"/>
        <rFont val="Consolas"/>
        <family val="3"/>
        <charset val="204"/>
      </rPr>
      <t>с учетом стоимости материалов</t>
    </r>
    <r>
      <rPr>
        <sz val="10"/>
        <color theme="1" tint="4.9989318521683403E-2"/>
        <rFont val="Consolas"/>
        <family val="3"/>
        <charset val="204"/>
      </rPr>
      <t xml:space="preserve">): монтаж кабельростов, кабельные каналов, всех видов труб, оптических кроссов/сплиттеров  и стоек/шкафов с их стоимостью для их крепления; оконечивание кабеля с обеих сторон. Проведение всех  измерений ВОК, включая входной контроль кабеля. Оформление разрешительных документов и исполнительной документации по МР и РД. </t>
    </r>
    <r>
      <rPr>
        <b/>
        <sz val="10"/>
        <color rgb="FFFF0000"/>
        <rFont val="Consolas"/>
        <family val="3"/>
        <charset val="204"/>
      </rPr>
      <t>Прокладка кабеля учитывается в протяженности трассы ВОК до оптического кросса/сплиттеров.</t>
    </r>
  </si>
  <si>
    <r>
      <rPr>
        <b/>
        <sz val="10"/>
        <rFont val="Consolas"/>
        <family val="3"/>
        <charset val="204"/>
      </rPr>
      <t>Прокладка и монтаж ВОК</t>
    </r>
    <r>
      <rPr>
        <sz val="10"/>
        <rFont val="Consolas"/>
        <family val="3"/>
        <charset val="204"/>
      </rPr>
      <t xml:space="preserve"> </t>
    </r>
    <r>
      <rPr>
        <b/>
        <sz val="10"/>
        <color rgb="FFFF0000"/>
        <rFont val="Consolas"/>
        <family val="3"/>
        <charset val="204"/>
      </rPr>
      <t>с установкой опор</t>
    </r>
    <r>
      <rPr>
        <b/>
        <sz val="10"/>
        <color theme="1" tint="4.9989318521683403E-2"/>
        <rFont val="Consolas"/>
        <family val="3"/>
        <charset val="204"/>
      </rPr>
      <t xml:space="preserve"> (</t>
    </r>
    <r>
      <rPr>
        <sz val="10"/>
        <color theme="1" tint="4.9989318521683403E-2"/>
        <rFont val="Consolas"/>
        <family val="3"/>
        <charset val="204"/>
      </rPr>
      <t>пр</t>
    </r>
    <r>
      <rPr>
        <sz val="10"/>
        <rFont val="Consolas"/>
        <family val="3"/>
        <charset val="204"/>
      </rPr>
      <t xml:space="preserve">и среднем расстоянии между опорами - </t>
    </r>
    <r>
      <rPr>
        <b/>
        <sz val="10"/>
        <color rgb="FFFF0000"/>
        <rFont val="Consolas"/>
        <family val="3"/>
        <charset val="204"/>
      </rPr>
      <t>до 40 м</t>
    </r>
    <r>
      <rPr>
        <sz val="10"/>
        <rFont val="Consolas"/>
        <family val="3"/>
        <charset val="204"/>
      </rPr>
      <t xml:space="preserve">. на прямолинейных участках трассы)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</si>
  <si>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ПИР (включая предварительную рабочую документацию);СМР (включая стоимость всех материалов):установка и монтаж муфт (включая стоимость муфт), бирки,оснастку  для подвеса ВОК; защита кабеля в опасных местах (места перехода через дороги, пересечение с инженерными сетями, пересечение/параллельный пробег с ЛЭП, стоянки и т. д.); организация воздушно-кабельных переходов;  установка опор со стоимостью опор различных видов и вспомогательных материалов;  вывод на стену, восстановление отделки поверхностей, прокладка по стене; ввод кабеля в здание по существующему каналу; внутриобъектовые работы ( </t>
    </r>
    <r>
      <rPr>
        <sz val="10"/>
        <color rgb="FFFF0000"/>
        <rFont val="Consolas"/>
        <family val="3"/>
        <charset val="204"/>
      </rPr>
      <t>с учетом стоимости материалов</t>
    </r>
    <r>
      <rPr>
        <sz val="10"/>
        <rFont val="Consolas"/>
        <family val="3"/>
        <charset val="204"/>
      </rPr>
      <t xml:space="preserve">): монтаж кабель-ростов, кабельных каналов, стоек, оптических кроссов; оконечивание кабеля с обеих сторон; проведение  всех измерений ВОК, включая входной контроль кабеля; земельное дело, заказ и оплата топосъемки и согласований (при строительстве) в т.ч. и схемы выбора направлений трассы, заказ и оплата топосъемки исполнительной;оформление охранных зон линий связи, постановка на кадастровый учёт, сдача в надзорные органы; оформление разрешительных документов, исполнительной документации по МР и РД. </t>
    </r>
    <r>
      <rPr>
        <sz val="10"/>
        <color rgb="FFFF0000"/>
        <rFont val="Consolas"/>
        <family val="3"/>
        <charset val="204"/>
      </rPr>
      <t>Протяженность трассы  - длина прокладываемого кабеля до оптического кросса.</t>
    </r>
  </si>
  <si>
    <r>
      <t xml:space="preserve">Предоставление доступа к сети передачи данных по технологии Ethernet - интернет / IP TV  - организация абонентской линии АЛ (до 100 м) по  имеющимся коммуникациям (межэтажные стояки,короба,кабельные каналы,лотки и пр.), с устройством прохода через перегородки (установка гильз) с заделкой,бирки на кабель + настройка оборудования </t>
    </r>
    <r>
      <rPr>
        <sz val="10"/>
        <color rgb="FFFF0000"/>
        <rFont val="Consolas"/>
        <family val="3"/>
        <charset val="204"/>
      </rPr>
      <t>(включая стоимость материалов</t>
    </r>
    <r>
      <rPr>
        <sz val="10"/>
        <rFont val="Consolas"/>
        <family val="3"/>
        <charset val="204"/>
      </rPr>
      <t xml:space="preserve">, </t>
    </r>
    <r>
      <rPr>
        <sz val="10"/>
        <color rgb="FFFF0000"/>
        <rFont val="Consolas"/>
        <family val="3"/>
        <charset val="204"/>
      </rPr>
      <t>не включая стоимость оборудования</t>
    </r>
    <r>
      <rPr>
        <sz val="10"/>
        <rFont val="Consolas"/>
        <family val="3"/>
        <charset val="204"/>
      </rPr>
      <t xml:space="preserve">) </t>
    </r>
  </si>
  <si>
    <r>
      <t xml:space="preserve">Предоставление доступа к сети КТВ  (линия до 100 м) + настройка ТВ приемника </t>
    </r>
    <r>
      <rPr>
        <sz val="10"/>
        <color rgb="FFFF0000"/>
        <rFont val="Consolas"/>
        <family val="3"/>
        <charset val="204"/>
      </rPr>
      <t>(включая стоимость материалов,</t>
    </r>
    <r>
      <rPr>
        <sz val="10"/>
        <rFont val="Consolas"/>
        <family val="3"/>
        <charset val="204"/>
      </rPr>
      <t xml:space="preserve"> </t>
    </r>
    <r>
      <rPr>
        <sz val="10"/>
        <color rgb="FFFF0000"/>
        <rFont val="Consolas"/>
        <family val="3"/>
        <charset val="204"/>
      </rPr>
      <t>не включая стоимость оборудования</t>
    </r>
    <r>
      <rPr>
        <sz val="10"/>
        <rFont val="Consolas"/>
        <family val="3"/>
        <charset val="204"/>
      </rPr>
      <t>) по  имеющимся коммуникациям (межэтажные стояки,короба,кабельные каналы,лотки и пр.), с устройством прохода через перегородки (установка гильз) с заделкой,бирки на кабель.</t>
    </r>
  </si>
  <si>
    <r>
      <rPr>
        <b/>
        <sz val="10"/>
        <color rgb="FF000000"/>
        <rFont val="Consolas"/>
        <family val="3"/>
        <charset val="204"/>
      </rPr>
      <t>Прокладка и монтаж абонентского ВОК для бизнес-клиентов</t>
    </r>
    <r>
      <rPr>
        <sz val="10"/>
        <color rgb="FF000000"/>
        <rFont val="Consolas"/>
        <family val="3"/>
        <charset val="204"/>
      </rPr>
      <t xml:space="preserve"> от существующего УД (узла доступа) или оконечного устройства/муфты, с установкой оптической розетки , </t>
    </r>
    <r>
      <rPr>
        <sz val="10"/>
        <color rgb="FFFF0000"/>
        <rFont val="Consolas"/>
        <family val="3"/>
        <charset val="204"/>
      </rPr>
      <t xml:space="preserve">с учетом стоимости материалов и оптической розетки/разъемов/шнуров  </t>
    </r>
  </si>
  <si>
    <r>
      <t>ПИР; СМР (</t>
    </r>
    <r>
      <rPr>
        <sz val="10"/>
        <color rgb="FFFF0000"/>
        <rFont val="Consolas"/>
        <family val="3"/>
        <charset val="204"/>
      </rPr>
      <t>включая стоимость материалов</t>
    </r>
    <r>
      <rPr>
        <sz val="10"/>
        <rFont val="Consolas"/>
        <family val="3"/>
        <charset val="204"/>
      </rPr>
      <t>, в том числе разъемов/шнуров/абонентской розетки, с учетом стоимости разделки), прочие затраты: восстановление отделки поверхностей, прокладка и монтаж кабеля по стене или по конструкциям; устройства отверстий в стенах с заделкой,подвес между смежными или соседними зданиями,подвес по существующим опорам,проведение  всех измерений ВОК,бирки на кабель,оформление разрешительных документов, исполнительная документация по МР.</t>
    </r>
  </si>
  <si>
    <r>
      <rPr>
        <b/>
        <sz val="10"/>
        <color rgb="FF000000"/>
        <rFont val="Consolas"/>
        <family val="3"/>
        <charset val="204"/>
      </rPr>
      <t>Установка трубостойки (слаботочного стояка) в подъезде</t>
    </r>
    <r>
      <rPr>
        <sz val="10"/>
        <color rgb="FF000000"/>
        <rFont val="Consolas"/>
        <family val="3"/>
        <charset val="204"/>
      </rPr>
      <t xml:space="preserve"> (с учетом стоимости труб, крепежа, установки проходных коробок, сопутствующих СМР)</t>
    </r>
  </si>
  <si>
    <r>
      <t xml:space="preserve">ПИР (включая предварительную рабочую документацию);СМР, </t>
    </r>
    <r>
      <rPr>
        <sz val="10"/>
        <color rgb="FFFF0000"/>
        <rFont val="Consolas"/>
        <family val="3"/>
        <charset val="204"/>
      </rPr>
      <t>включая стоимость всех материалов</t>
    </r>
    <r>
      <rPr>
        <sz val="10"/>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разрешения;исполнительная документация по МР</t>
    </r>
  </si>
  <si>
    <r>
      <t>ПИР;СМР, включая прочие затраты; исполнительная документация; при этом включено:  монтаж шкафа, подключение к электропитанию и заземлению (</t>
    </r>
    <r>
      <rPr>
        <sz val="10"/>
        <color rgb="FFFF0000"/>
        <rFont val="Consolas"/>
        <family val="3"/>
        <charset val="204"/>
      </rPr>
      <t>если более 50 м. дополнительно применяется уд. расценка № 801</t>
    </r>
    <r>
      <rPr>
        <sz val="10"/>
        <rFont val="Consolas"/>
        <family val="3"/>
        <charset val="204"/>
      </rPr>
      <t xml:space="preserve">), установка ЩРУН (щиток учетно-распределительный), установка узлов учета электрической энергии, автоматического выключателя), стоимость силового кабеля (при необходимости), стоимость шкафа/стойки и монтажных материалов, включая органайзер, патч-панель, имиджевые наклейки. Оформление разрешительных документов на размещение. </t>
    </r>
    <r>
      <rPr>
        <sz val="10"/>
        <color rgb="FFFF0000"/>
        <rFont val="Consolas"/>
        <family val="3"/>
        <charset val="204"/>
      </rPr>
      <t xml:space="preserve">Не включено: стоимость активного оборудования </t>
    </r>
  </si>
  <si>
    <r>
      <rPr>
        <sz val="10"/>
        <color rgb="FFFF0000"/>
        <rFont val="Consolas"/>
        <family val="3"/>
        <charset val="204"/>
      </rPr>
      <t xml:space="preserve">до </t>
    </r>
    <r>
      <rPr>
        <b/>
        <sz val="11"/>
        <color rgb="FFFF0000"/>
        <rFont val="Consolas"/>
        <family val="3"/>
        <charset val="204"/>
      </rPr>
      <t>12U</t>
    </r>
    <r>
      <rPr>
        <b/>
        <sz val="11"/>
        <rFont val="Consolas"/>
        <family val="3"/>
        <charset val="204"/>
      </rPr>
      <t xml:space="preserve"> </t>
    </r>
    <r>
      <rPr>
        <sz val="10"/>
        <rFont val="Consolas"/>
        <family val="3"/>
        <charset val="204"/>
      </rPr>
      <t>(в том числе ШР-1200, ШР-2400)</t>
    </r>
  </si>
  <si>
    <r>
      <t xml:space="preserve">до </t>
    </r>
    <r>
      <rPr>
        <b/>
        <sz val="11"/>
        <color rgb="FFFF0000"/>
        <rFont val="Consolas"/>
        <family val="3"/>
        <charset val="204"/>
      </rPr>
      <t xml:space="preserve">24U </t>
    </r>
  </si>
  <si>
    <r>
      <t xml:space="preserve">до </t>
    </r>
    <r>
      <rPr>
        <b/>
        <sz val="11"/>
        <color rgb="FFFF0000"/>
        <rFont val="Consolas"/>
        <family val="3"/>
        <charset val="204"/>
      </rPr>
      <t xml:space="preserve">48U </t>
    </r>
  </si>
  <si>
    <r>
      <t xml:space="preserve">ПИР;СМР, включая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материалов,имиджевые наклейки и бирки на кабель. </t>
    </r>
    <r>
      <rPr>
        <sz val="10"/>
        <color rgb="FFFF0000"/>
        <rFont val="Consolas"/>
        <family val="3"/>
        <charset val="204"/>
      </rPr>
      <t xml:space="preserve">Не включено:  стоимость  шкафа,  монтаж и стоимость активного оборудования </t>
    </r>
  </si>
  <si>
    <r>
      <rPr>
        <b/>
        <sz val="10"/>
        <rFont val="Consolas"/>
        <family val="3"/>
        <charset val="204"/>
      </rPr>
      <t>Монтаж телекоммуникационного  оборудования на станционной или линейной стороне</t>
    </r>
    <r>
      <rPr>
        <sz val="10"/>
        <rFont val="Consolas"/>
        <family val="3"/>
        <charset val="204"/>
      </rPr>
      <t xml:space="preserve">  (коммутатор, шлюз, мультиплексор, OLT и проч.)  </t>
    </r>
  </si>
  <si>
    <r>
      <t>ПИР;СМР,  включая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материалов,бирки на кабель.</t>
    </r>
    <r>
      <rPr>
        <sz val="10"/>
        <color rgb="FFFF0000"/>
        <rFont val="Consolas"/>
        <family val="3"/>
        <charset val="204"/>
      </rPr>
      <t xml:space="preserve"> Не включено:  стоимость  активного оборудования, монтаж и стоимость стойки, шкафа</t>
    </r>
  </si>
  <si>
    <r>
      <t>Монтаж оборудования в существующий телекоммуникационный шкаф при необходимости комплектации второго и каждого последующего телекоммуникационного шкафа</t>
    </r>
    <r>
      <rPr>
        <b/>
        <sz val="10"/>
        <color rgb="FFFF0000"/>
        <rFont val="Consolas"/>
        <family val="3"/>
        <charset val="204"/>
      </rPr>
      <t xml:space="preserve"> (только при реконструкции/модернизации сетей FTTB)</t>
    </r>
  </si>
  <si>
    <r>
      <t xml:space="preserve">ПИР;СМР: установка коммутатора  доступа, VoIP шлюза до 48 портов FXO/ FXS, ОРШ (сплиттер 1:32), платы расширения, коммутатора агрегации, оптического мультиплексора (4хЕ1, 2хFE), медиаконвертера, ИБП. СМР, ПНР, </t>
    </r>
    <r>
      <rPr>
        <sz val="10"/>
        <color rgb="FFFF0000"/>
        <rFont val="Consolas"/>
        <family val="3"/>
        <charset val="204"/>
      </rPr>
      <t>включая включая монтаж SFP и стоимость материалов и кабеля</t>
    </r>
    <r>
      <rPr>
        <sz val="10"/>
        <rFont val="Consolas"/>
        <family val="3"/>
        <charset val="204"/>
      </rPr>
      <t xml:space="preserve">, </t>
    </r>
    <r>
      <rPr>
        <sz val="10"/>
        <color rgb="FFFF0000"/>
        <rFont val="Consolas"/>
        <family val="3"/>
        <charset val="204"/>
      </rPr>
      <t>без учета стоимости оборудования</t>
    </r>
    <r>
      <rPr>
        <sz val="10"/>
        <rFont val="Consolas"/>
        <family val="3"/>
        <charset val="204"/>
      </rPr>
      <t>. Монтаж оборудования   в существующую стойку (шкаф), подключение  электропитания от существующего источника питания;  подключение к каналообразующему оборудованию.  Оформление разрешительных документов, исполнительной документации.</t>
    </r>
  </si>
  <si>
    <r>
      <rPr>
        <b/>
        <sz val="10"/>
        <rFont val="Consolas"/>
        <family val="3"/>
        <charset val="204"/>
      </rPr>
      <t>Монтаж второго и каждого последующего коммутатора доступа в существующий телекоммуникационный шкаф в узле доступа</t>
    </r>
    <r>
      <rPr>
        <sz val="10"/>
        <color rgb="FFFF0000"/>
        <rFont val="Consolas"/>
        <family val="3"/>
        <charset val="204"/>
      </rPr>
      <t xml:space="preserve"> </t>
    </r>
    <r>
      <rPr>
        <b/>
        <sz val="10"/>
        <color rgb="FFFF0000"/>
        <rFont val="Consolas"/>
        <family val="3"/>
        <charset val="204"/>
      </rPr>
      <t xml:space="preserve">(только при реконструкции/модернизации сетей FTTB) </t>
    </r>
  </si>
  <si>
    <r>
      <t xml:space="preserve">СМР: установка  коммутатора  доступа на 24 порта и патч-панели на 24 порта в существующий шкаф,  </t>
    </r>
    <r>
      <rPr>
        <sz val="10"/>
        <color rgb="FFFF0000"/>
        <rFont val="Consolas"/>
        <family val="3"/>
        <charset val="204"/>
      </rPr>
      <t>включая монтаж SFP и стоимость материалов и кабеля</t>
    </r>
    <r>
      <rPr>
        <sz val="10"/>
        <rFont val="Consolas"/>
        <family val="3"/>
        <charset val="204"/>
      </rPr>
      <t xml:space="preserve">, </t>
    </r>
    <r>
      <rPr>
        <sz val="10"/>
        <color rgb="FFFF0000"/>
        <rFont val="Consolas"/>
        <family val="3"/>
        <charset val="204"/>
      </rPr>
      <t>без учета стоимости оборудования</t>
    </r>
    <r>
      <rPr>
        <sz val="10"/>
        <rFont val="Consolas"/>
        <family val="3"/>
        <charset val="204"/>
      </rPr>
      <t>, подключение  электропитания от существующего источника питания;  подключение к сети передачи данных.  Оформление  разрешительных документов, исполнительной документации.</t>
    </r>
  </si>
  <si>
    <r>
      <rPr>
        <b/>
        <sz val="10"/>
        <color rgb="FF000000"/>
        <rFont val="Consolas"/>
        <family val="3"/>
        <charset val="204"/>
      </rPr>
      <t>Монтаж/Замена патч-корда с монтажом/заменой SFP модуля (при необходимости) при длине патч-корда</t>
    </r>
    <r>
      <rPr>
        <sz val="10"/>
        <color rgb="FFFF0000"/>
        <rFont val="Consolas"/>
        <family val="3"/>
        <charset val="204"/>
      </rPr>
      <t xml:space="preserve"> </t>
    </r>
    <r>
      <rPr>
        <b/>
        <sz val="10"/>
        <color rgb="FFFF0000"/>
        <rFont val="Consolas"/>
        <family val="3"/>
        <charset val="204"/>
      </rPr>
      <t>до 3 м (применяется только на  существующей кабельной линии при разрыве колец)</t>
    </r>
  </si>
  <si>
    <r>
      <t xml:space="preserve">ПИР; СМР: переключение  узлов FTTB с двухволоконной на одноволоконную схему организации связи: монтаж/замена патч-корда с заменой (при необходимости) SFP модуля, работающего по двухволоконной схеме, на SFP модуль, работающий по одноволоконной схеме, </t>
    </r>
    <r>
      <rPr>
        <sz val="10"/>
        <color rgb="FFFF0000"/>
        <rFont val="Consolas"/>
        <family val="3"/>
        <charset val="204"/>
      </rPr>
      <t>с учетом стоимости патч-кордов и расходных материалов</t>
    </r>
    <r>
      <rPr>
        <sz val="10"/>
        <color theme="1"/>
        <rFont val="Consolas"/>
        <family val="3"/>
        <charset val="204"/>
      </rPr>
      <t xml:space="preserve"> (состав для обработки разъемов, баллончик со сжатым воздухом и проч.), </t>
    </r>
    <r>
      <rPr>
        <sz val="10"/>
        <color rgb="FFFF0000"/>
        <rFont val="Consolas"/>
        <family val="3"/>
        <charset val="204"/>
      </rPr>
      <t>без учета стоимости SFP модуля</t>
    </r>
    <r>
      <rPr>
        <sz val="10"/>
        <color theme="1"/>
        <rFont val="Consolas"/>
        <family val="3"/>
        <charset val="204"/>
      </rPr>
      <t>, с учетом прочих расходов (включая транспортные).</t>
    </r>
  </si>
  <si>
    <r>
      <rPr>
        <b/>
        <sz val="10"/>
        <color rgb="FF000000"/>
        <rFont val="Consolas"/>
        <family val="3"/>
        <charset val="204"/>
      </rPr>
      <t>Монтаж/Замена патч-корда с монтажом/заменой SFP модуля (при необходимости) при длине патч-корда</t>
    </r>
    <r>
      <rPr>
        <sz val="10"/>
        <color rgb="FF000000"/>
        <rFont val="Consolas"/>
        <family val="3"/>
        <charset val="204"/>
      </rPr>
      <t xml:space="preserve"> </t>
    </r>
    <r>
      <rPr>
        <b/>
        <sz val="10"/>
        <color rgb="FFFF0000"/>
        <rFont val="Consolas"/>
        <family val="3"/>
        <charset val="204"/>
      </rPr>
      <t>свыше 3 м (применяется только на  существующей кабельной линии при разрыве колец)</t>
    </r>
  </si>
  <si>
    <r>
      <t xml:space="preserve">ПИР;СМР: установка оборудования:  SHDSL модем, ADSL модем, ONT, L3 СРЕ, оборудование WiFi, VoIP шлюз и пр.СМР, </t>
    </r>
    <r>
      <rPr>
        <sz val="10"/>
        <color rgb="FFFF0000"/>
        <rFont val="Consolas"/>
        <family val="3"/>
        <charset val="204"/>
      </rPr>
      <t>включая включая  монтаж SFP, стоимость материалов, прочие затраты</t>
    </r>
    <r>
      <rPr>
        <sz val="10"/>
        <rFont val="Consolas"/>
        <family val="3"/>
        <charset val="204"/>
      </rPr>
      <t>. Настройка оборудования. Оформление исполнительной документации.</t>
    </r>
  </si>
  <si>
    <r>
      <rPr>
        <b/>
        <sz val="10"/>
        <color rgb="FF000000"/>
        <rFont val="Consolas"/>
        <family val="3"/>
        <charset val="204"/>
      </rPr>
      <t>Прокладка и монтаж медного кабеля типаТЦПмП,  ТЦППт  ёмкостью</t>
    </r>
    <r>
      <rPr>
        <sz val="10"/>
        <color rgb="FF000000"/>
        <rFont val="Consolas"/>
        <family val="3"/>
        <charset val="204"/>
      </rPr>
      <t xml:space="preserve"> </t>
    </r>
    <r>
      <rPr>
        <b/>
        <sz val="10"/>
        <color rgb="FFFF0000"/>
        <rFont val="Consolas"/>
        <family val="3"/>
        <charset val="204"/>
      </rPr>
      <t>до 4 пар</t>
    </r>
    <r>
      <rPr>
        <sz val="10"/>
        <color rgb="FFFF0000"/>
        <rFont val="Consolas"/>
        <family val="3"/>
        <charset val="204"/>
      </rPr>
      <t xml:space="preserve"> </t>
    </r>
    <r>
      <rPr>
        <b/>
        <sz val="10"/>
        <color rgb="FF000000"/>
        <rFont val="Consolas"/>
        <family val="3"/>
        <charset val="204"/>
      </rPr>
      <t>по трубам, конструкциям,  опорам</t>
    </r>
  </si>
  <si>
    <r>
      <rPr>
        <b/>
        <sz val="10"/>
        <color rgb="FF000000"/>
        <rFont val="Consolas"/>
        <family val="3"/>
        <charset val="204"/>
      </rPr>
      <t>Прокладка и монтаж медного кабеля (всех типов и видов констуктивного исполнения, в т.ч. и для цифровых систем передачи)</t>
    </r>
    <r>
      <rPr>
        <sz val="10"/>
        <color rgb="FFFF0000"/>
        <rFont val="Consolas"/>
        <family val="3"/>
        <charset val="204"/>
      </rPr>
      <t xml:space="preserve"> </t>
    </r>
    <r>
      <rPr>
        <b/>
        <sz val="10"/>
        <color rgb="FFFF0000"/>
        <rFont val="Consolas"/>
        <family val="3"/>
        <charset val="204"/>
      </rPr>
      <t xml:space="preserve">в канализации                                                                      </t>
    </r>
    <r>
      <rPr>
        <sz val="10"/>
        <color rgb="FFFF0000"/>
        <rFont val="Consolas"/>
        <family val="3"/>
        <charset val="204"/>
      </rPr>
      <t>В случае, если протяженность трассы кабеля менее 100 м, стоимость приравнивается к удельной стоимости участка = 100 м. независимо от фактической длины</t>
    </r>
  </si>
  <si>
    <r>
      <t xml:space="preserve">ПИР (включая предварительную рабочую документацию); СМР,  с учетом стоимости кабеля и всех материалов для наружных и внутренних работ, (с учетом  технологических, монтажных запасов кабеля), в том числе и не ограничиваясь перечисленным: включая установку консолей в колодцах  (при необходимости); установка/перемонтаж муфт (включая стоимость муфт); герметизация каналов; восстановление кабельной канализации по всей трассе прокладки, промывку/чистку каналов, откачку воды; маркировка(бирки для канализации и внешней прокладки); вывод на стену; прокладку по стене; восстановление отделки поверхностей, ввод кабеля в здание с пробивкой и заделкой отверстий, при необходимости  внутриобъектовые работы </t>
    </r>
    <r>
      <rPr>
        <sz val="10"/>
        <color rgb="FFFF0000"/>
        <rFont val="Consolas"/>
        <family val="3"/>
        <charset val="204"/>
      </rPr>
      <t>со стоимостью материалов</t>
    </r>
    <r>
      <rPr>
        <sz val="10"/>
        <color theme="1" tint="4.9989318521683403E-2"/>
        <rFont val="Consolas"/>
        <family val="3"/>
        <charset val="204"/>
      </rPr>
      <t xml:space="preserve">: монтаж кабельростов, кроссов и стоек для их крепления; установка распределительных коробок с элементами защиты (кабельных ящиков ЯК) в том числе и на опорах; защита кабеля в опасных местах,заземления, молниеотводы; оконечивание кабеля с обеих сторон. Проведение  всех необходимых измерений. Оформление разрешительных документов и исполнительной документации по МР и РД. </t>
    </r>
    <r>
      <rPr>
        <sz val="10"/>
        <color rgb="FFFF0000"/>
        <rFont val="Consolas"/>
        <family val="3"/>
        <charset val="204"/>
      </rPr>
      <t>Прокладка кабеля учитывается в протяженности трассы до кросса.</t>
    </r>
  </si>
  <si>
    <r>
      <t xml:space="preserve">ёмкостью </t>
    </r>
    <r>
      <rPr>
        <sz val="12"/>
        <color rgb="FFFF0000"/>
        <rFont val="Consolas"/>
        <family val="3"/>
        <charset val="204"/>
      </rPr>
      <t xml:space="preserve">до </t>
    </r>
    <r>
      <rPr>
        <b/>
        <sz val="12"/>
        <color rgb="FFFF0000"/>
        <rFont val="Consolas"/>
        <family val="3"/>
        <charset val="204"/>
      </rPr>
      <t xml:space="preserve">10 </t>
    </r>
    <r>
      <rPr>
        <sz val="10"/>
        <color rgb="FF000000"/>
        <rFont val="Consolas"/>
        <family val="3"/>
        <charset val="204"/>
      </rPr>
      <t xml:space="preserve">пар </t>
    </r>
  </si>
  <si>
    <r>
      <t xml:space="preserve">ёмкостью </t>
    </r>
    <r>
      <rPr>
        <sz val="12"/>
        <color rgb="FFFF0000"/>
        <rFont val="Consolas"/>
        <family val="3"/>
        <charset val="204"/>
      </rPr>
      <t xml:space="preserve">до </t>
    </r>
    <r>
      <rPr>
        <b/>
        <sz val="12"/>
        <color rgb="FFFF0000"/>
        <rFont val="Consolas"/>
        <family val="3"/>
        <charset val="204"/>
      </rPr>
      <t>30</t>
    </r>
    <r>
      <rPr>
        <b/>
        <sz val="12"/>
        <color rgb="FF000000"/>
        <rFont val="Consolas"/>
        <family val="3"/>
        <charset val="204"/>
      </rPr>
      <t xml:space="preserve"> </t>
    </r>
    <r>
      <rPr>
        <sz val="10"/>
        <color rgb="FF000000"/>
        <rFont val="Consolas"/>
        <family val="3"/>
        <charset val="204"/>
      </rPr>
      <t>пар</t>
    </r>
  </si>
  <si>
    <r>
      <t xml:space="preserve">ёмкостью </t>
    </r>
    <r>
      <rPr>
        <sz val="12"/>
        <color rgb="FFFF0000"/>
        <rFont val="Consolas"/>
        <family val="3"/>
        <charset val="204"/>
      </rPr>
      <t xml:space="preserve">до </t>
    </r>
    <r>
      <rPr>
        <b/>
        <sz val="12"/>
        <color rgb="FFFF0000"/>
        <rFont val="Consolas"/>
        <family val="3"/>
        <charset val="204"/>
      </rPr>
      <t>50</t>
    </r>
    <r>
      <rPr>
        <sz val="12"/>
        <color rgb="FF000000"/>
        <rFont val="Consolas"/>
        <family val="3"/>
        <charset val="204"/>
      </rPr>
      <t xml:space="preserve"> </t>
    </r>
    <r>
      <rPr>
        <sz val="10"/>
        <color rgb="FF000000"/>
        <rFont val="Consolas"/>
        <family val="3"/>
        <charset val="204"/>
      </rPr>
      <t xml:space="preserve">пар </t>
    </r>
  </si>
  <si>
    <r>
      <t xml:space="preserve">ёмкостью </t>
    </r>
    <r>
      <rPr>
        <sz val="12"/>
        <color rgb="FFFF0000"/>
        <rFont val="Consolas"/>
        <family val="3"/>
        <charset val="204"/>
      </rPr>
      <t xml:space="preserve">до </t>
    </r>
    <r>
      <rPr>
        <b/>
        <sz val="12"/>
        <color rgb="FFFF0000"/>
        <rFont val="Consolas"/>
        <family val="3"/>
        <charset val="204"/>
      </rPr>
      <t>100</t>
    </r>
    <r>
      <rPr>
        <sz val="10"/>
        <color rgb="FF000000"/>
        <rFont val="Consolas"/>
        <family val="3"/>
        <charset val="204"/>
      </rPr>
      <t xml:space="preserve"> пар</t>
    </r>
  </si>
  <si>
    <r>
      <rPr>
        <b/>
        <sz val="10"/>
        <color rgb="FF000000"/>
        <rFont val="Consolas"/>
        <family val="3"/>
        <charset val="204"/>
      </rPr>
      <t xml:space="preserve">Прокладка и монтаж медного кабеля (всех типов и видов констуктивного исполнения, в т.ч. и для цифровых систем передачи) </t>
    </r>
    <r>
      <rPr>
        <sz val="10"/>
        <color rgb="FF000000"/>
        <rFont val="Consolas"/>
        <family val="3"/>
        <charset val="204"/>
      </rPr>
      <t xml:space="preserve"> </t>
    </r>
    <r>
      <rPr>
        <b/>
        <sz val="10"/>
        <color rgb="FFFF0000"/>
        <rFont val="Consolas"/>
        <family val="3"/>
        <charset val="204"/>
      </rPr>
      <t xml:space="preserve">в грунт                                                                                 </t>
    </r>
    <r>
      <rPr>
        <sz val="10"/>
        <color rgb="FFFF0000"/>
        <rFont val="Consolas"/>
        <family val="3"/>
        <charset val="204"/>
      </rPr>
      <t>В случае, если протяженность трассы кабеля менее 100 м, стоимость приравнивается к удельной стоимости участка = 100 м. независимо от фактической длины</t>
    </r>
  </si>
  <si>
    <r>
      <rPr>
        <sz val="10"/>
        <color theme="1" tint="4.9989318521683403E-2"/>
        <rFont val="Consolas"/>
        <family val="3"/>
        <charset val="204"/>
      </rPr>
      <t xml:space="preserve">ПИР (включая предварительную рабочую документацию); СМР, включая земельное дело; заказ и оплата схем выбора направлений трассы; заказ и оплату топосъемок ( для строительства и исполнительной); согласования; с учетом стоимости кабеля и материалов для наружных и внутренних работ, в том числе и не ограничиваясь перечисленным:  разработка траншеи; прокладка кабеля; защита кабеля в опасных местах (места перехода через дороги, пересечение с инженерными сетями, пересечения внутри объекта и т. д.);заземления, молниеотводы; монтаж/перемонтаж  муфт, включая стоимость муфт; установка пикетных (информационных) столбиков и плакатов, бирки и сигнальные ленты при необходимости; вывод на стену;  восстановление отделки поверхностей; прокладка по стене; ввод кабеля в здание с пробивкой и заделкой отверстий при необходимости ( в фундаменте и стенах). Внутриобъектовые работы: монтаж кабельростов, кроссов и стоек для их крепления; установка распределительных коробок с элементами защиты (кабельных ящиков ЯК), в том числе и на опорах; оконечивание кабеля с обеих сторон;бирки,наклейки;оформление охранных зон линий связи, постановка на кадастровый учёт, сдача в надзорные органы;оформление разрешительных документов. Проведение  всех необходимых измерений. Оформление разрешительных документов и исполнительной документации по МР и РД. </t>
    </r>
    <r>
      <rPr>
        <b/>
        <sz val="10"/>
        <color rgb="FFFF0000"/>
        <rFont val="Consolas"/>
        <family val="3"/>
        <charset val="204"/>
      </rPr>
      <t>Прокладка кабеля учитывается в протяженности трассы до кросса.</t>
    </r>
  </si>
  <si>
    <r>
      <t xml:space="preserve">ёмкостью </t>
    </r>
    <r>
      <rPr>
        <sz val="12"/>
        <color rgb="FFFF0000"/>
        <rFont val="Consolas"/>
        <family val="3"/>
        <charset val="204"/>
      </rPr>
      <t xml:space="preserve">до </t>
    </r>
    <r>
      <rPr>
        <b/>
        <sz val="12"/>
        <color rgb="FFFF0000"/>
        <rFont val="Consolas"/>
        <family val="3"/>
        <charset val="204"/>
      </rPr>
      <t>10</t>
    </r>
    <r>
      <rPr>
        <sz val="12"/>
        <color rgb="FF000000"/>
        <rFont val="Consolas"/>
        <family val="3"/>
        <charset val="204"/>
      </rPr>
      <t xml:space="preserve"> </t>
    </r>
    <r>
      <rPr>
        <sz val="10"/>
        <color rgb="FF000000"/>
        <rFont val="Consolas"/>
        <family val="3"/>
        <charset val="204"/>
      </rPr>
      <t xml:space="preserve">пар </t>
    </r>
  </si>
  <si>
    <r>
      <t xml:space="preserve">ёмкостью </t>
    </r>
    <r>
      <rPr>
        <sz val="12"/>
        <color rgb="FFFF0000"/>
        <rFont val="Consolas"/>
        <family val="3"/>
        <charset val="204"/>
      </rPr>
      <t xml:space="preserve">до </t>
    </r>
    <r>
      <rPr>
        <b/>
        <sz val="12"/>
        <color rgb="FFFF0000"/>
        <rFont val="Consolas"/>
        <family val="3"/>
        <charset val="204"/>
      </rPr>
      <t>30</t>
    </r>
    <r>
      <rPr>
        <sz val="12"/>
        <color rgb="FF000000"/>
        <rFont val="Consolas"/>
        <family val="3"/>
        <charset val="204"/>
      </rPr>
      <t xml:space="preserve"> </t>
    </r>
    <r>
      <rPr>
        <sz val="10"/>
        <color rgb="FF000000"/>
        <rFont val="Consolas"/>
        <family val="3"/>
        <charset val="204"/>
      </rPr>
      <t>пар</t>
    </r>
  </si>
  <si>
    <r>
      <t xml:space="preserve">ёмкостью </t>
    </r>
    <r>
      <rPr>
        <sz val="12"/>
        <color rgb="FFFF0000"/>
        <rFont val="Consolas"/>
        <family val="3"/>
        <charset val="204"/>
      </rPr>
      <t xml:space="preserve">до </t>
    </r>
    <r>
      <rPr>
        <b/>
        <sz val="12"/>
        <color rgb="FFFF0000"/>
        <rFont val="Consolas"/>
        <family val="3"/>
        <charset val="204"/>
      </rPr>
      <t>50</t>
    </r>
    <r>
      <rPr>
        <b/>
        <sz val="10"/>
        <color rgb="FF000000"/>
        <rFont val="Consolas"/>
        <family val="3"/>
        <charset val="204"/>
      </rPr>
      <t xml:space="preserve"> </t>
    </r>
    <r>
      <rPr>
        <sz val="10"/>
        <color rgb="FF000000"/>
        <rFont val="Consolas"/>
        <family val="3"/>
        <charset val="204"/>
      </rPr>
      <t xml:space="preserve">пар </t>
    </r>
  </si>
  <si>
    <r>
      <t xml:space="preserve">ПИР (включая предварительную рабочую документацию); СМР, с учетом стоимости кабеля и материалов для наружных и внутренних работ, в том числе и не ограничиваясь перечисленным:   установка/перемонтаж муфт, (включая стоимость муфт); защита кабеля в опасных местах (места перехода через дороги, пересечение с инженерными сетями, пересечение/параллельный пробег с ЛЭП,  внутри объекта и т. д.); заземления, заземление несущего троса, молниеотводы ( при необходимости), организация воздушно-кабельных переходов;  вывод на стену; восстановление отделки поверхностей, прокладка по стене; ввод кабеля в здание с пробивкой и заделкой отверстий при необходимости. Внутриобъектовые работы </t>
    </r>
    <r>
      <rPr>
        <sz val="10"/>
        <color rgb="FFFF0000"/>
        <rFont val="Consolas"/>
        <family val="3"/>
        <charset val="204"/>
      </rPr>
      <t>со стоимостью материалов</t>
    </r>
    <r>
      <rPr>
        <sz val="10"/>
        <color theme="1" tint="4.9989318521683403E-2"/>
        <rFont val="Consolas"/>
        <family val="3"/>
        <charset val="204"/>
      </rPr>
      <t xml:space="preserve">: монтаж кабельростов, кроссов и стоек для их крепления; установка распределительных коробок с элементами защиты (кабельных ящиков ЯК),включая установку на опорах по трассе прокладки; оконечивание кабеля с обеих сторон, бирки,наклейки. Проведение всех  необходимых измерений. Оформление разрешительных документов и исполнительной документации по МР и РД. </t>
    </r>
    <r>
      <rPr>
        <b/>
        <sz val="10"/>
        <color rgb="FFFF0000"/>
        <rFont val="Consolas"/>
        <family val="3"/>
        <charset val="204"/>
      </rPr>
      <t>Прокладка кабеля учитывается в протяженности трассы до кросса.</t>
    </r>
  </si>
  <si>
    <r>
      <t xml:space="preserve">ёмкостью </t>
    </r>
    <r>
      <rPr>
        <sz val="12"/>
        <color rgb="FFFF0000"/>
        <rFont val="Consolas"/>
        <family val="3"/>
        <charset val="204"/>
      </rPr>
      <t xml:space="preserve">до </t>
    </r>
    <r>
      <rPr>
        <b/>
        <sz val="12"/>
        <color rgb="FFFF0000"/>
        <rFont val="Consolas"/>
        <family val="3"/>
        <charset val="204"/>
      </rPr>
      <t>10</t>
    </r>
    <r>
      <rPr>
        <sz val="10"/>
        <color rgb="FF000000"/>
        <rFont val="Consolas"/>
        <family val="3"/>
        <charset val="204"/>
      </rPr>
      <t xml:space="preserve"> пар </t>
    </r>
  </si>
  <si>
    <r>
      <t xml:space="preserve">ёмкостью </t>
    </r>
    <r>
      <rPr>
        <sz val="12"/>
        <color rgb="FFFF0000"/>
        <rFont val="Consolas"/>
        <family val="3"/>
        <charset val="204"/>
      </rPr>
      <t xml:space="preserve">до </t>
    </r>
    <r>
      <rPr>
        <b/>
        <sz val="12"/>
        <color rgb="FFFF0000"/>
        <rFont val="Consolas"/>
        <family val="3"/>
        <charset val="204"/>
      </rPr>
      <t>30</t>
    </r>
    <r>
      <rPr>
        <sz val="10"/>
        <color rgb="FF000000"/>
        <rFont val="Consolas"/>
        <family val="3"/>
        <charset val="204"/>
      </rPr>
      <t xml:space="preserve"> пар</t>
    </r>
  </si>
  <si>
    <r>
      <t xml:space="preserve">ёмкостью </t>
    </r>
    <r>
      <rPr>
        <sz val="12"/>
        <color rgb="FFFF0000"/>
        <rFont val="Consolas"/>
        <family val="3"/>
        <charset val="204"/>
      </rPr>
      <t xml:space="preserve">до </t>
    </r>
    <r>
      <rPr>
        <b/>
        <sz val="12"/>
        <color rgb="FFFF0000"/>
        <rFont val="Consolas"/>
        <family val="3"/>
        <charset val="204"/>
      </rPr>
      <t>50</t>
    </r>
    <r>
      <rPr>
        <sz val="10"/>
        <color rgb="FF000000"/>
        <rFont val="Consolas"/>
        <family val="3"/>
        <charset val="204"/>
      </rPr>
      <t xml:space="preserve"> пар </t>
    </r>
  </si>
  <si>
    <r>
      <t xml:space="preserve">кабельных каналов ( в т.ч. закладных) и коробов шириной </t>
    </r>
    <r>
      <rPr>
        <b/>
        <sz val="12"/>
        <color rgb="FFFF0000"/>
        <rFont val="Consolas"/>
        <family val="3"/>
        <charset val="204"/>
      </rPr>
      <t>до 100 мм</t>
    </r>
    <r>
      <rPr>
        <sz val="12"/>
        <color rgb="FFFF0000"/>
        <rFont val="Consolas"/>
        <family val="3"/>
        <charset val="204"/>
      </rPr>
      <t xml:space="preserve"> </t>
    </r>
    <r>
      <rPr>
        <sz val="10"/>
        <color rgb="FF000000"/>
        <rFont val="Consolas"/>
        <family val="3"/>
        <charset val="204"/>
      </rPr>
      <t xml:space="preserve">и гофротрубы диаметром </t>
    </r>
    <r>
      <rPr>
        <b/>
        <sz val="12"/>
        <color rgb="FFFF0000"/>
        <rFont val="Consolas"/>
        <family val="3"/>
        <charset val="204"/>
      </rPr>
      <t>до 50мм</t>
    </r>
  </si>
  <si>
    <r>
      <t xml:space="preserve">кабельных каналов ( в т.ч.  закладных) и коробов шириной </t>
    </r>
    <r>
      <rPr>
        <b/>
        <sz val="12"/>
        <color rgb="FFFF0000"/>
        <rFont val="Consolas"/>
        <family val="3"/>
        <charset val="204"/>
      </rPr>
      <t>до 200 мм</t>
    </r>
  </si>
  <si>
    <r>
      <t>Прокладка и монтаж кабеля UTP Cat 5 (</t>
    </r>
    <r>
      <rPr>
        <sz val="10"/>
        <color rgb="FFFF0000"/>
        <rFont val="Consolas"/>
        <family val="3"/>
        <charset val="204"/>
      </rPr>
      <t xml:space="preserve">до </t>
    </r>
    <r>
      <rPr>
        <b/>
        <sz val="10"/>
        <color rgb="FFFF0000"/>
        <rFont val="Consolas"/>
        <family val="3"/>
        <charset val="204"/>
      </rPr>
      <t>4-х пар</t>
    </r>
    <r>
      <rPr>
        <sz val="10"/>
        <color rgb="FF000000"/>
        <rFont val="Consolas"/>
        <family val="3"/>
        <charset val="204"/>
      </rPr>
      <t xml:space="preserve">)  внутри здания от установленных ШАН/КБ/КЯ/ЯР/КРТ и патч-панелей с установкой абонентской розетки и </t>
    </r>
    <r>
      <rPr>
        <sz val="10"/>
        <color rgb="FFFF0000"/>
        <rFont val="Consolas"/>
        <family val="3"/>
        <charset val="204"/>
      </rPr>
      <t>с учетом стоимости всех материалов и абонентской розетки</t>
    </r>
  </si>
  <si>
    <r>
      <t xml:space="preserve">ПИР;СМР: прокладка и монтаж кабеля по стене или по конструкциям от установленных ШАН/КБ/КЯ/ЯР/КРТ и патч-панелей с установкой абонентской розетки, с устройством отверстий в стенах (с установкой гильз); с заделкой, </t>
    </r>
    <r>
      <rPr>
        <sz val="10"/>
        <color rgb="FFFF0000"/>
        <rFont val="Consolas"/>
        <family val="3"/>
        <charset val="204"/>
      </rPr>
      <t>с учетом стоимости кабеля, всех материалов и абонентской розетки. С учетом стоимости разделки</t>
    </r>
    <r>
      <rPr>
        <sz val="10"/>
        <rFont val="Consolas"/>
        <family val="3"/>
        <charset val="204"/>
      </rPr>
      <t>. Оформление исполнительной документации.</t>
    </r>
  </si>
  <si>
    <r>
      <t xml:space="preserve">Абонентская разводка   по существующим коробам, кабель-каналам или с креплением по стенам </t>
    </r>
    <r>
      <rPr>
        <sz val="10"/>
        <color rgb="FFFF0000"/>
        <rFont val="Consolas"/>
        <family val="3"/>
        <charset val="204"/>
      </rPr>
      <t>(без учета стоимости абонентской розетки)</t>
    </r>
  </si>
  <si>
    <r>
      <rPr>
        <sz val="10"/>
        <color theme="1" tint="4.9989318521683403E-2"/>
        <rFont val="Consolas"/>
        <family val="3"/>
        <charset val="204"/>
      </rPr>
      <t>ПИР;СМР: с установкой абонентской розетки, с устройством отверстий в стенах (с установкой гильз) с заделкой,</t>
    </r>
    <r>
      <rPr>
        <sz val="10"/>
        <color rgb="FFFF0000"/>
        <rFont val="Consolas"/>
        <family val="3"/>
        <charset val="204"/>
      </rPr>
      <t>без учета стоимости абонентской розетки</t>
    </r>
  </si>
  <si>
    <r>
      <t xml:space="preserve">ПИР,СМР: прокладка и монтаж кабеля по стене или по конструкциям,  </t>
    </r>
    <r>
      <rPr>
        <sz val="10"/>
        <color rgb="FFFF0000"/>
        <rFont val="Consolas"/>
        <family val="3"/>
        <charset val="204"/>
      </rPr>
      <t xml:space="preserve">с учетом </t>
    </r>
    <r>
      <rPr>
        <sz val="10"/>
        <rFont val="Consolas"/>
        <family val="3"/>
        <charset val="204"/>
      </rPr>
      <t>стоимости разделки, устройства отверстий в стенах с заделкой, стоимости разъемов/оптической розетки, кабеля, патчкорда и материалов, оформление исполнительной документации</t>
    </r>
  </si>
  <si>
    <r>
      <t xml:space="preserve">Сварка/переварка оптических волокон в ВОК </t>
    </r>
    <r>
      <rPr>
        <b/>
        <sz val="10"/>
        <color rgb="FFFF0000"/>
        <rFont val="Consolas"/>
        <family val="3"/>
        <charset val="204"/>
      </rPr>
      <t>(применяется только на  существующей кабельной линии )</t>
    </r>
  </si>
  <si>
    <r>
      <t>ПИР; СМР (</t>
    </r>
    <r>
      <rPr>
        <sz val="10"/>
        <color rgb="FFFF0000"/>
        <rFont val="Consolas"/>
        <family val="3"/>
        <charset val="204"/>
      </rPr>
      <t>включая стоимость всех материалов</t>
    </r>
    <r>
      <rPr>
        <sz val="10"/>
        <rFont val="Consolas"/>
        <family val="3"/>
        <charset val="204"/>
      </rPr>
      <t>: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включая прочие затраты, в том числе и не ограничиваясь этим: монтаж щита на лестничных площадках, этажах, помещениях и т.д.; устройство заземления щита и внутренних элементов;  восстановление целостности и отделки поверхностей после монтажа щита и заземления,  прочие: оформление разрешительных документов; оформление документов, подтверждающих право собственности Заказчика на смонтированное оборудование у Застройщика или УК; оформление исполнительной документации по МР и РД.</t>
    </r>
  </si>
  <si>
    <r>
      <rPr>
        <b/>
        <sz val="10"/>
        <color rgb="FF000000"/>
        <rFont val="Consolas"/>
        <family val="3"/>
        <charset val="204"/>
      </rPr>
      <t>Переход методом ГНБ</t>
    </r>
    <r>
      <rPr>
        <b/>
        <sz val="10"/>
        <color rgb="FFFF0000"/>
        <rFont val="Consolas"/>
        <family val="3"/>
        <charset val="204"/>
      </rPr>
      <t xml:space="preserve"> одной трубой</t>
    </r>
    <r>
      <rPr>
        <sz val="10"/>
        <color rgb="FFFF0000"/>
        <rFont val="Consolas"/>
        <family val="3"/>
        <charset val="204"/>
      </rPr>
      <t xml:space="preserve"> </t>
    </r>
    <r>
      <rPr>
        <sz val="10"/>
        <color rgb="FF000000"/>
        <rFont val="Consolas"/>
        <family val="3"/>
        <charset val="204"/>
      </rPr>
      <t>(полный комплекс работ)***</t>
    </r>
  </si>
  <si>
    <r>
      <rPr>
        <b/>
        <sz val="10"/>
        <color rgb="FF000000"/>
        <rFont val="Consolas"/>
        <family val="3"/>
        <charset val="204"/>
      </rPr>
      <t>Переход методом ГНБ</t>
    </r>
    <r>
      <rPr>
        <sz val="10"/>
        <color rgb="FFFF0000"/>
        <rFont val="Consolas"/>
        <family val="3"/>
        <charset val="204"/>
      </rPr>
      <t xml:space="preserve"> </t>
    </r>
    <r>
      <rPr>
        <b/>
        <sz val="10"/>
        <color rgb="FFFF0000"/>
        <rFont val="Consolas"/>
        <family val="3"/>
        <charset val="204"/>
      </rPr>
      <t>двумя трубами</t>
    </r>
    <r>
      <rPr>
        <sz val="10"/>
        <color rgb="FF000000"/>
        <rFont val="Consolas"/>
        <family val="3"/>
        <charset val="204"/>
      </rPr>
      <t xml:space="preserve"> (полный комплекс работ)***</t>
    </r>
  </si>
  <si>
    <r>
      <t xml:space="preserve">Восстановление асфальтобетонных покрытий </t>
    </r>
    <r>
      <rPr>
        <b/>
        <sz val="10"/>
        <color rgb="FFFF0000"/>
        <rFont val="Consolas"/>
        <family val="3"/>
        <charset val="204"/>
      </rPr>
      <t>на пешеходной части</t>
    </r>
  </si>
  <si>
    <r>
      <t xml:space="preserve">Восстановление асфальтобетонных покрытий </t>
    </r>
    <r>
      <rPr>
        <b/>
        <sz val="10"/>
        <color rgb="FFFF0000"/>
        <rFont val="Consolas"/>
        <family val="3"/>
        <charset val="204"/>
      </rPr>
      <t xml:space="preserve">на проезжей части </t>
    </r>
  </si>
  <si>
    <r>
      <t>Восстановление тротуарной плитки, брусчатки и бордюров на</t>
    </r>
    <r>
      <rPr>
        <sz val="10"/>
        <color theme="1" tint="4.9989318521683403E-2"/>
        <rFont val="Consolas"/>
        <family val="3"/>
        <charset val="204"/>
      </rPr>
      <t xml:space="preserve"> пешеходной и/или проезжей части  ( </t>
    </r>
    <r>
      <rPr>
        <b/>
        <sz val="10"/>
        <color rgb="FFFF0000"/>
        <rFont val="Consolas"/>
        <family val="3"/>
        <charset val="204"/>
      </rPr>
      <t xml:space="preserve">с заменой </t>
    </r>
    <r>
      <rPr>
        <sz val="10"/>
        <color theme="1" tint="4.9989318521683403E-2"/>
        <rFont val="Consolas"/>
        <family val="3"/>
        <charset val="204"/>
      </rPr>
      <t>плитки, брусчатки, бордюров)</t>
    </r>
  </si>
  <si>
    <r>
      <t>Восстановление тротуарной плитки, брусчатки и бордюров на</t>
    </r>
    <r>
      <rPr>
        <sz val="10"/>
        <color theme="1" tint="4.9989318521683403E-2"/>
        <rFont val="Consolas"/>
        <family val="3"/>
        <charset val="204"/>
      </rPr>
      <t xml:space="preserve"> пешеходной и/или проезжей части  ( </t>
    </r>
    <r>
      <rPr>
        <b/>
        <sz val="10"/>
        <color rgb="FFFF0000"/>
        <rFont val="Consolas"/>
        <family val="3"/>
        <charset val="204"/>
      </rPr>
      <t>без замены</t>
    </r>
    <r>
      <rPr>
        <sz val="10"/>
        <color rgb="FFFF0000"/>
        <rFont val="Consolas"/>
        <family val="3"/>
        <charset val="204"/>
      </rPr>
      <t xml:space="preserve"> </t>
    </r>
    <r>
      <rPr>
        <sz val="10"/>
        <color theme="1" tint="4.9989318521683403E-2"/>
        <rFont val="Consolas"/>
        <family val="3"/>
        <charset val="204"/>
      </rPr>
      <t>плитки, брусчатки, бордюров)</t>
    </r>
  </si>
  <si>
    <r>
      <rPr>
        <b/>
        <sz val="10"/>
        <color rgb="FF000000"/>
        <rFont val="Consolas"/>
        <family val="3"/>
        <charset val="204"/>
      </rPr>
      <t xml:space="preserve">Прокол </t>
    </r>
    <r>
      <rPr>
        <b/>
        <sz val="10"/>
        <color rgb="FFFF0000"/>
        <rFont val="Consolas"/>
        <family val="3"/>
        <charset val="204"/>
      </rPr>
      <t>одной полиэтиленовой</t>
    </r>
    <r>
      <rPr>
        <sz val="10"/>
        <color rgb="FF000000"/>
        <rFont val="Consolas"/>
        <family val="3"/>
        <charset val="204"/>
      </rPr>
      <t xml:space="preserve"> </t>
    </r>
    <r>
      <rPr>
        <b/>
        <sz val="10"/>
        <color rgb="FF000000"/>
        <rFont val="Consolas"/>
        <family val="3"/>
        <charset val="204"/>
      </rPr>
      <t>трубой</t>
    </r>
    <r>
      <rPr>
        <sz val="10"/>
        <color rgb="FF000000"/>
        <rFont val="Consolas"/>
        <family val="3"/>
        <charset val="204"/>
      </rPr>
      <t xml:space="preserve"> (полный комплекс работ) ***</t>
    </r>
  </si>
  <si>
    <r>
      <rPr>
        <b/>
        <sz val="10"/>
        <color theme="1"/>
        <rFont val="Consolas"/>
        <family val="3"/>
        <charset val="204"/>
      </rPr>
      <t xml:space="preserve">Установка/замена опор железобетонных </t>
    </r>
    <r>
      <rPr>
        <sz val="10"/>
        <color theme="1"/>
        <rFont val="Consolas"/>
        <family val="3"/>
        <charset val="204"/>
      </rPr>
      <t>(полный комплекс работ)</t>
    </r>
  </si>
  <si>
    <r>
      <t>Строительство кабельной канализации</t>
    </r>
    <r>
      <rPr>
        <b/>
        <sz val="10"/>
        <color theme="1" tint="4.9989318521683403E-2"/>
        <rFont val="Consolas"/>
        <family val="3"/>
        <charset val="204"/>
      </rPr>
      <t xml:space="preserve"> (из асбестоцементных или полиэтиленовых труб)</t>
    </r>
    <r>
      <rPr>
        <b/>
        <sz val="10"/>
        <color rgb="FFFF0000"/>
        <rFont val="Consolas"/>
        <family val="3"/>
        <charset val="204"/>
      </rPr>
      <t xml:space="preserve"> любой отверстности,с учетом ГНБ/проколов</t>
    </r>
    <r>
      <rPr>
        <sz val="10"/>
        <color rgb="FFFF0000"/>
        <rFont val="Consolas"/>
        <family val="3"/>
        <charset val="204"/>
      </rPr>
      <t xml:space="preserve"> (при строительстве пролётов канализации и переходов методом ГНБ, кол-во и диаметр труб должен соотвествовать аналогичным параметрам кабельной канализации, минимальное кол-во труб-2 шт.)</t>
    </r>
  </si>
  <si>
    <r>
      <t>ПИР (включая предварительную рабочую документацию,заказ и оплату схемы направления трассы); СМР,</t>
    </r>
    <r>
      <rPr>
        <sz val="10"/>
        <color theme="1" tint="4.9989318521683403E-2"/>
        <rFont val="Consolas"/>
        <family val="3"/>
        <charset val="204"/>
      </rPr>
      <t xml:space="preserve"> </t>
    </r>
    <r>
      <rPr>
        <sz val="10"/>
        <color rgb="FFFF0000"/>
        <rFont val="Consolas"/>
        <family val="3"/>
        <charset val="204"/>
      </rPr>
      <t xml:space="preserve">включая стоимость всех материалов; </t>
    </r>
    <r>
      <rPr>
        <sz val="10"/>
        <color theme="1" tint="4.9989318521683403E-2"/>
        <rFont val="Consolas"/>
        <family val="3"/>
        <charset val="204"/>
      </rPr>
      <t xml:space="preserve">установку/перебивку  колодцев ККС </t>
    </r>
    <r>
      <rPr>
        <sz val="10"/>
        <color rgb="FFFF0000"/>
        <rFont val="Consolas"/>
        <family val="3"/>
        <charset val="204"/>
      </rPr>
      <t>( включая  стоимость колодцев ,</t>
    </r>
    <r>
      <rPr>
        <sz val="10"/>
        <color theme="1" tint="4.9989318521683403E-2"/>
        <rFont val="Consolas"/>
        <family val="3"/>
        <charset val="204"/>
      </rPr>
      <t xml:space="preserve">с учетом  разновидностей по вертикальной нагрузке), оснастки ( кронштейны и консоли из расчёта по 2 кронштейна на продольную стену с 1 консолью типа ККЧ-3 каждый), люков (тяжелых,нижняя крышка, верхняя крышка на шарнире,с запорным устройством), труб и комплектующих- из расчета средней длины пролета между колодцами </t>
    </r>
    <r>
      <rPr>
        <b/>
        <sz val="10"/>
        <color rgb="FFFF0000"/>
        <rFont val="Consolas"/>
        <family val="3"/>
        <charset val="204"/>
      </rPr>
      <t>до 75 м</t>
    </r>
    <r>
      <rPr>
        <sz val="10"/>
        <color theme="1" tint="4.9989318521683403E-2"/>
        <rFont val="Consolas"/>
        <family val="3"/>
        <charset val="204"/>
      </rPr>
      <t xml:space="preserve"> на прямолинейных участках трассы,  с учетом  пролетов </t>
    </r>
    <r>
      <rPr>
        <b/>
        <sz val="10"/>
        <color rgb="FFFF0000"/>
        <rFont val="Consolas"/>
        <family val="3"/>
        <charset val="204"/>
      </rPr>
      <t>до 25 м.</t>
    </r>
    <r>
      <rPr>
        <sz val="10"/>
        <color theme="1" tint="4.9989318521683403E-2"/>
        <rFont val="Consolas"/>
        <family val="3"/>
        <charset val="204"/>
      </rPr>
      <t xml:space="preserve"> на переходах и поворотах трассы;</t>
    </r>
    <r>
      <rPr>
        <sz val="10"/>
        <rFont val="Consolas"/>
        <family val="3"/>
        <charset val="204"/>
      </rPr>
      <t xml:space="preserve"> восстановления асфальтобетонных и плиточных покрытий проезжей части, тротуаров и работ по благоустройству, рекультивации земель,  получение разрешений;заказ и оплату всех видов ТУ;земляные работы;пробивку и заделку отверстий в стенах и фундаментах зданий с обустройством приямков при необходимости (обустройство кабельных вводов).</t>
    </r>
    <r>
      <rPr>
        <sz val="10"/>
        <color theme="1" tint="4.9989318521683403E-2"/>
        <rFont val="Consolas"/>
        <family val="3"/>
        <charset val="204"/>
      </rPr>
      <t>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t>
    </r>
    <r>
      <rPr>
        <sz val="10"/>
        <rFont val="Consolas"/>
        <family val="3"/>
        <charset val="204"/>
      </rPr>
      <t xml:space="preserve">Оформление разрешительных документов и исполнительной документации по МР и РД.                                                                                                                              </t>
    </r>
    <r>
      <rPr>
        <i/>
        <sz val="10"/>
        <rFont val="Consolas"/>
        <family val="3"/>
        <charset val="204"/>
      </rPr>
      <t xml:space="preserve">Стоимость строительства кабельной канализации  из полиэтиленовых труб рассчитана для труб </t>
    </r>
    <r>
      <rPr>
        <i/>
        <sz val="10"/>
        <color rgb="FFFF0000"/>
        <rFont val="Consolas"/>
        <family val="3"/>
        <charset val="204"/>
      </rPr>
      <t>Д=110мм.</t>
    </r>
    <r>
      <rPr>
        <i/>
        <sz val="10"/>
        <rFont val="Consolas"/>
        <family val="3"/>
        <charset val="204"/>
      </rPr>
      <t xml:space="preserve"> В случае строительства кабельной канализации с применением труб </t>
    </r>
    <r>
      <rPr>
        <i/>
        <sz val="10"/>
        <color rgb="FFFF0000"/>
        <rFont val="Consolas"/>
        <family val="3"/>
        <charset val="204"/>
      </rPr>
      <t>Д=63мм</t>
    </r>
    <r>
      <rPr>
        <i/>
        <sz val="10"/>
        <rFont val="Consolas"/>
        <family val="3"/>
        <charset val="204"/>
      </rPr>
      <t xml:space="preserve">  применять понижающий коэффициент к расценке  905</t>
    </r>
    <r>
      <rPr>
        <i/>
        <sz val="10"/>
        <color rgb="FFFF0000"/>
        <rFont val="Consolas"/>
        <family val="3"/>
        <charset val="204"/>
      </rPr>
      <t xml:space="preserve"> к= 0,94 </t>
    </r>
  </si>
  <si>
    <r>
      <rPr>
        <b/>
        <sz val="10"/>
        <rFont val="Consolas"/>
        <family val="3"/>
        <charset val="204"/>
      </rPr>
      <t xml:space="preserve">Докладка дополнительного канала кабельной канализации  </t>
    </r>
    <r>
      <rPr>
        <sz val="10"/>
        <rFont val="Consolas"/>
        <family val="3"/>
        <charset val="204"/>
      </rPr>
      <t xml:space="preserve"> (к существующей канализации)</t>
    </r>
  </si>
  <si>
    <r>
      <rPr>
        <sz val="10"/>
        <color theme="1" tint="4.9989318521683403E-2"/>
        <rFont val="Consolas"/>
        <family val="3"/>
        <charset val="204"/>
      </rPr>
      <t>ПИР; СМР, включая стоимость материалов, восстановления асфальтобетонных и плиточных покрытий проезжей части, тротуаров и работ по благоустройству;</t>
    </r>
    <r>
      <rPr>
        <sz val="10"/>
        <rFont val="Consolas"/>
        <family val="3"/>
        <charset val="204"/>
      </rPr>
      <t xml:space="preserve"> рекультивации земель; получение разрешений;заказ и оплату всех видов ТУ; земляные работы; земельное дело, заказ и оплата топосъемки и согласований (при строительстве),заказ и оплата топосъемки исполнительной (при необходимости);оформление охранных зон линий связи; сдача в надзорные органы, постановка на кадастровый учёт ( если необходимо). Оформление разрешительных документов и исполнительной документации по МР и РД.</t>
    </r>
  </si>
  <si>
    <r>
      <rPr>
        <b/>
        <sz val="10"/>
        <color theme="1"/>
        <rFont val="Consolas"/>
        <family val="3"/>
        <charset val="204"/>
      </rPr>
      <t>Восстановление поврежденного канала кабельной канализации</t>
    </r>
    <r>
      <rPr>
        <sz val="10"/>
        <color theme="1"/>
        <rFont val="Consolas"/>
        <family val="3"/>
        <charset val="204"/>
      </rPr>
      <t xml:space="preserve">
</t>
    </r>
    <r>
      <rPr>
        <i/>
        <sz val="10"/>
        <color theme="1"/>
        <rFont val="Consolas"/>
        <family val="3"/>
        <charset val="204"/>
      </rPr>
      <t xml:space="preserve">Расценка применяется при условии, что объем восстановления кабельной канализации составит </t>
    </r>
    <r>
      <rPr>
        <b/>
        <i/>
        <sz val="10"/>
        <color rgb="FFFF0000"/>
        <rFont val="Consolas"/>
        <family val="3"/>
        <charset val="204"/>
      </rPr>
      <t>не более 10% от длины пролета.</t>
    </r>
    <r>
      <rPr>
        <b/>
        <i/>
        <sz val="10"/>
        <color theme="1"/>
        <rFont val="Consolas"/>
        <family val="3"/>
        <charset val="204"/>
      </rPr>
      <t xml:space="preserve"> </t>
    </r>
    <r>
      <rPr>
        <i/>
        <sz val="10"/>
        <color theme="1"/>
        <rFont val="Consolas"/>
        <family val="3"/>
        <charset val="204"/>
      </rPr>
      <t xml:space="preserve">
При превышении порога </t>
    </r>
    <r>
      <rPr>
        <b/>
        <i/>
        <sz val="10"/>
        <color rgb="FFFF0000"/>
        <rFont val="Consolas"/>
        <family val="3"/>
        <charset val="204"/>
      </rPr>
      <t xml:space="preserve">10% </t>
    </r>
    <r>
      <rPr>
        <i/>
        <sz val="10"/>
        <color theme="1"/>
        <rFont val="Consolas"/>
        <family val="3"/>
        <charset val="204"/>
      </rPr>
      <t xml:space="preserve">применяется </t>
    </r>
    <r>
      <rPr>
        <i/>
        <sz val="10"/>
        <color rgb="FFFF0000"/>
        <rFont val="Consolas"/>
        <family val="3"/>
        <charset val="204"/>
      </rPr>
      <t xml:space="preserve">УР№ 905 </t>
    </r>
    <r>
      <rPr>
        <i/>
        <sz val="10"/>
        <color theme="1"/>
        <rFont val="Consolas"/>
        <family val="3"/>
        <charset val="204"/>
      </rPr>
      <t>на прокладку кабельной канализации.</t>
    </r>
  </si>
  <si>
    <r>
      <t xml:space="preserve">ПИР; СМР, включая стоимость материалов, восстановления асфальтобетонных покрытий проезжей части, тротуаров и работ по благоустройству, рекультивации земель, оформление разрешительных документов и исполнительной документации по МР и РД.
</t>
    </r>
    <r>
      <rPr>
        <sz val="10"/>
        <color rgb="FFFF0000"/>
        <rFont val="Consolas"/>
        <family val="3"/>
        <charset val="204"/>
      </rPr>
      <t>Примечание: УР № 907 не применяется совместно с УР №№ 103; 200.1÷200.4; 300.1÷300.8; 415.1÷415.4; 501.</t>
    </r>
  </si>
  <si>
    <r>
      <rPr>
        <b/>
        <sz val="10"/>
        <color rgb="FF000000"/>
        <rFont val="Consolas"/>
        <family val="3"/>
        <charset val="204"/>
      </rPr>
      <t>Установка колодца ККС (полный комплекс работ)</t>
    </r>
    <r>
      <rPr>
        <sz val="10"/>
        <color rgb="FF000000"/>
        <rFont val="Consolas"/>
        <family val="3"/>
        <charset val="204"/>
      </rPr>
      <t xml:space="preserve"> ( любой тип и разновидность ККС, оснастка (кронштейны,консоли из расчёта по 2 кронштейна на продольной стене с консолью ККЧ-3 каждый), люк из чугуна с нижней крышкой, шарнирной верхней крышкой и запорным устройством)</t>
    </r>
  </si>
  <si>
    <r>
      <t>ПИР  (включая предварительную рабочую документацию); СМР (</t>
    </r>
    <r>
      <rPr>
        <sz val="10"/>
        <color rgb="FFFF0000"/>
        <rFont val="Consolas"/>
        <family val="3"/>
        <charset val="204"/>
      </rPr>
      <t>включая материалы</t>
    </r>
    <r>
      <rPr>
        <sz val="10"/>
        <color theme="1"/>
        <rFont val="Consolas"/>
        <family val="3"/>
        <charset val="204"/>
      </rPr>
      <t>), земельное дело, заказ и оплата топосъемки и согласований (при строительстве),заказ и оплата топосъемки исполнительной,сдача в надзорные органы ,оформление охранных зон линий связи, постановка на кадастровый учёт, оформление разрешительных документов, исполнительной документации по МР и РД</t>
    </r>
  </si>
  <si>
    <r>
      <t>ПИР (включая предварительную рабочую документацию), СМР (</t>
    </r>
    <r>
      <rPr>
        <sz val="10"/>
        <color rgb="FFFF0000"/>
        <rFont val="Consolas"/>
        <family val="3"/>
        <charset val="204"/>
      </rPr>
      <t>включая стоимость всех материалов</t>
    </r>
    <r>
      <rPr>
        <sz val="10"/>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исполнительной документации по МР и РД. </t>
    </r>
    <r>
      <rPr>
        <sz val="10"/>
        <color rgb="FFFF0000"/>
        <rFont val="Consolas"/>
        <family val="3"/>
        <charset val="204"/>
      </rPr>
      <t>Для применения в качестве вводных колодцев; в стесненных городских или иных условиях как исключение</t>
    </r>
  </si>
  <si>
    <r>
      <rPr>
        <b/>
        <sz val="10"/>
        <color rgb="FF000000"/>
        <rFont val="Consolas"/>
        <family val="3"/>
        <charset val="204"/>
      </rPr>
      <t>Стоимость перебивки (замены) колодца ККС</t>
    </r>
    <r>
      <rPr>
        <sz val="10"/>
        <color rgb="FF000000"/>
        <rFont val="Consolas"/>
        <family val="3"/>
        <charset val="204"/>
      </rPr>
      <t xml:space="preserve"> (полный комплекс работ),оснастка по факту имеющихся сетей, но не менее чем по по 2 кронштейна на продольной стене с консолью ККЧ-3 каждый.</t>
    </r>
  </si>
  <si>
    <r>
      <t xml:space="preserve">ПИР (включая предварительную рабочую документацию), СМР </t>
    </r>
    <r>
      <rPr>
        <sz val="10"/>
        <color rgb="FFFF0000"/>
        <rFont val="Consolas"/>
        <family val="3"/>
        <charset val="204"/>
      </rPr>
      <t>(включая все материалы)</t>
    </r>
    <r>
      <rPr>
        <sz val="10"/>
        <color theme="1"/>
        <rFont val="Consolas"/>
        <family val="3"/>
        <charset val="204"/>
      </rPr>
      <t>,  оформление разрешительных документов, исполнительной документации по МР и РД</t>
    </r>
  </si>
  <si>
    <r>
      <rPr>
        <b/>
        <sz val="10"/>
        <color rgb="FF000000"/>
        <rFont val="Consolas"/>
        <family val="3"/>
        <charset val="204"/>
      </rPr>
      <t>Организация кабельного ввода в здание</t>
    </r>
    <r>
      <rPr>
        <sz val="10"/>
        <color rgb="FF000000"/>
        <rFont val="Consolas"/>
        <family val="3"/>
        <charset val="204"/>
      </rPr>
      <t xml:space="preserve"> – (полный комплекс работ с учетом восстановления асфальтобетонных и плиточных покрытий и газонов, с учётом стоимости материалов,</t>
    </r>
    <r>
      <rPr>
        <sz val="10"/>
        <color rgb="FFFF0000"/>
        <rFont val="Consolas"/>
        <family val="3"/>
        <charset val="204"/>
      </rPr>
      <t xml:space="preserve"> без учета стоимости колодца и кабеля</t>
    </r>
    <r>
      <rPr>
        <sz val="10"/>
        <color theme="1" tint="4.9989318521683403E-2"/>
        <rFont val="Consolas"/>
        <family val="3"/>
        <charset val="204"/>
      </rPr>
      <t>)</t>
    </r>
  </si>
  <si>
    <r>
      <t xml:space="preserve">ПИР, СМР (полный комплекс работ, не ограничиваясь перечисленным,  </t>
    </r>
    <r>
      <rPr>
        <sz val="10"/>
        <color rgb="FFFF0000"/>
        <rFont val="Consolas"/>
        <family val="3"/>
        <charset val="204"/>
      </rPr>
      <t>с учётом стоимости материалов и конструкций</t>
    </r>
    <r>
      <rPr>
        <sz val="10"/>
        <color theme="1"/>
        <rFont val="Consolas"/>
        <family val="3"/>
        <charset val="204"/>
      </rPr>
      <t>): прокладка трубы а/ц или п/эт от ближайшей точки трассы кабельной канализации до фасада здания с пробивкой (сверлением) и заделкой отверстий в стене или фундаменте здания или выходом на фасад здания (ввод на стену здания), герметизация проложенного канала с двух сторон (в колодце и подвале);восстановление а/б и плиточных покрытий и газонов, восстановление отделки фасада и фундамента,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Оформление исполнительной документации по МР и РД</t>
    </r>
  </si>
  <si>
    <r>
      <t xml:space="preserve">Оформление разрешительных документов на землеотвод под сооружение, получение кадастрового паспорта , </t>
    </r>
    <r>
      <rPr>
        <sz val="10"/>
        <color rgb="FFFF0000"/>
        <rFont val="Consolas"/>
        <family val="3"/>
        <charset val="204"/>
      </rPr>
      <t>без учета счета на оплату согласований.</t>
    </r>
  </si>
  <si>
    <r>
      <rPr>
        <sz val="10"/>
        <color rgb="FFFF0000"/>
        <rFont val="Consolas"/>
        <family val="3"/>
        <charset val="204"/>
      </rPr>
      <t>Стоимость воздушного ввода в здание отдельно не рассчитывается - учтена стоимостью прокладки кабеля.</t>
    </r>
    <r>
      <rPr>
        <sz val="10"/>
        <color theme="1" tint="4.9989318521683403E-2"/>
        <rFont val="Consolas"/>
        <family val="3"/>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</si>
  <si>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 *</t>
    </r>
    <r>
      <rPr>
        <sz val="10"/>
        <color theme="1" tint="4.9989318521683403E-2"/>
        <rFont val="Consolas"/>
        <family val="3"/>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</si>
  <si>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r>
      <t xml:space="preserve">Стоимость строительства кабельной канализации из полиэтиленовых труб рассчитана для труб </t>
    </r>
    <r>
      <rPr>
        <sz val="10"/>
        <color rgb="FFFF0000"/>
        <rFont val="Consolas"/>
        <family val="3"/>
        <charset val="204"/>
      </rPr>
      <t>Д=110мм</t>
    </r>
    <r>
      <rPr>
        <sz val="10"/>
        <color theme="1" tint="4.9989318521683403E-2"/>
        <rFont val="Consolas"/>
        <family val="3"/>
        <charset val="204"/>
      </rPr>
      <t xml:space="preserve">. В случае строительства кабельной канализации с применением труб </t>
    </r>
    <r>
      <rPr>
        <sz val="10"/>
        <color rgb="FFFF0000"/>
        <rFont val="Consolas"/>
        <family val="3"/>
        <charset val="204"/>
      </rPr>
      <t>Д=63мм</t>
    </r>
    <r>
      <rPr>
        <sz val="10"/>
        <color theme="1" tint="4.9989318521683403E-2"/>
        <rFont val="Consolas"/>
        <family val="3"/>
        <charset val="204"/>
      </rPr>
      <t xml:space="preserve">  применять понижающие коэффициенты: к расценке 905 </t>
    </r>
    <r>
      <rPr>
        <sz val="10"/>
        <color rgb="FFFF0000"/>
        <rFont val="Consolas"/>
        <family val="3"/>
        <charset val="204"/>
      </rPr>
      <t>к= 0,94</t>
    </r>
  </si>
  <si>
    <t>300.8</t>
  </si>
  <si>
    <t>300.6</t>
  </si>
  <si>
    <t>300.5</t>
  </si>
  <si>
    <t>300.4</t>
  </si>
  <si>
    <t>300.3</t>
  </si>
  <si>
    <t>300.2</t>
  </si>
  <si>
    <t>300.1</t>
  </si>
  <si>
    <r>
      <rPr>
        <b/>
        <sz val="10"/>
        <rFont val="Consolas"/>
        <family val="3"/>
        <charset val="204"/>
      </rPr>
      <t xml:space="preserve">Прокладка и монтаж ВОК </t>
    </r>
    <r>
      <rPr>
        <b/>
        <sz val="10"/>
        <color rgb="FFFF0000"/>
        <rFont val="Consolas"/>
        <family val="3"/>
        <charset val="204"/>
      </rPr>
      <t>в грунте</t>
    </r>
    <r>
      <rPr>
        <sz val="10"/>
        <rFont val="Consolas"/>
        <family val="3"/>
        <charset val="204"/>
      </rPr>
      <t xml:space="preserve">, включая земельное дело,топосъемка и согласования (при строительстве) в т.ч. и схемы выбора направлений трассы,топосъемка исполнительная,сдача в надзорные органы.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</si>
  <si>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t>301.1</t>
  </si>
  <si>
    <t>301.2</t>
  </si>
  <si>
    <t>301.3</t>
  </si>
  <si>
    <t>301.4</t>
  </si>
  <si>
    <t>301.5</t>
  </si>
  <si>
    <t>301.6</t>
  </si>
  <si>
    <t>301.7</t>
  </si>
  <si>
    <t>302.8</t>
  </si>
  <si>
    <t>303.1</t>
  </si>
  <si>
    <t>303.2</t>
  </si>
  <si>
    <t>303.3</t>
  </si>
  <si>
    <t>303.4</t>
  </si>
  <si>
    <t>303.5</t>
  </si>
  <si>
    <t>303.6</t>
  </si>
  <si>
    <t>303.7</t>
  </si>
  <si>
    <t>403.3</t>
  </si>
  <si>
    <t>415.1</t>
  </si>
  <si>
    <t>415.2</t>
  </si>
  <si>
    <r>
      <rPr>
        <b/>
        <sz val="10"/>
        <color rgb="FF000000"/>
        <rFont val="Consolas"/>
        <family val="3"/>
        <charset val="204"/>
      </rPr>
      <t xml:space="preserve">Прокладка (подвес)  и монтаж медного кабеля (всех типов и видов констуктивного исполнения, в т.ч. и для цифровых систем передачи) </t>
    </r>
    <r>
      <rPr>
        <b/>
        <sz val="10"/>
        <color rgb="FFFF0000"/>
        <rFont val="Consolas"/>
        <family val="3"/>
        <charset val="204"/>
      </rPr>
      <t xml:space="preserve">по существующим опорам.                                                             </t>
    </r>
    <r>
      <rPr>
        <sz val="10"/>
        <color rgb="FFFF0000"/>
        <rFont val="Consolas"/>
        <family val="3"/>
        <charset val="204"/>
      </rPr>
      <t>В случае, если протяженность трассы кабеля менее 100 м, стоимость приравнивается к удельной стоимости участка = 100 м. независимо от фактической длины</t>
    </r>
  </si>
  <si>
    <t>417.1</t>
  </si>
  <si>
    <t>417.3</t>
  </si>
  <si>
    <t>418.2</t>
  </si>
  <si>
    <t>Комплект           1 контейнер</t>
  </si>
  <si>
    <r>
      <t xml:space="preserve">№(код) </t>
    </r>
    <r>
      <rPr>
        <sz val="8"/>
        <rFont val="Consolas"/>
        <family val="3"/>
        <charset val="204"/>
      </rPr>
      <t>расценки</t>
    </r>
  </si>
  <si>
    <r>
      <t xml:space="preserve">ВОК ёмкостью </t>
    </r>
    <r>
      <rPr>
        <b/>
        <sz val="12"/>
        <color rgb="FFFF0000"/>
        <rFont val="Consolas"/>
        <family val="3"/>
        <charset val="204"/>
      </rPr>
      <t xml:space="preserve">2 </t>
    </r>
    <r>
      <rPr>
        <sz val="10"/>
        <rFont val="Consolas"/>
        <family val="3"/>
        <charset val="204"/>
      </rPr>
      <t>волокна</t>
    </r>
  </si>
  <si>
    <r>
      <t xml:space="preserve">ВОК ёмкостью </t>
    </r>
    <r>
      <rPr>
        <b/>
        <sz val="12"/>
        <color rgb="FFFF0000"/>
        <rFont val="Consolas"/>
        <family val="3"/>
        <charset val="204"/>
      </rPr>
      <t xml:space="preserve">4 </t>
    </r>
    <r>
      <rPr>
        <sz val="10"/>
        <color rgb="FF000000"/>
        <rFont val="Consolas"/>
        <family val="3"/>
        <charset val="204"/>
      </rPr>
      <t>волокна</t>
    </r>
    <r>
      <rPr>
        <sz val="10"/>
        <color rgb="FFFF0000"/>
        <rFont val="Consolas"/>
        <family val="3"/>
        <charset val="204"/>
      </rPr>
      <t xml:space="preserve">  </t>
    </r>
  </si>
  <si>
    <r>
      <t xml:space="preserve">ПИР; СМР, </t>
    </r>
    <r>
      <rPr>
        <sz val="10"/>
        <color rgb="FFFF0000"/>
        <rFont val="Consolas"/>
        <family val="3"/>
        <charset val="204"/>
      </rPr>
      <t>включая стоимость материалов</t>
    </r>
    <r>
      <rPr>
        <sz val="10"/>
        <rFont val="Consolas"/>
        <family val="3"/>
        <charset val="204"/>
      </rPr>
      <t xml:space="preserve">, внутриобъектовые работы </t>
    </r>
    <r>
      <rPr>
        <sz val="10"/>
        <color rgb="FFFF0000"/>
        <rFont val="Consolas"/>
        <family val="3"/>
        <charset val="204"/>
      </rPr>
      <t>со стоимостью материалов</t>
    </r>
    <r>
      <rPr>
        <sz val="10"/>
        <rFont val="Consolas"/>
        <family val="3"/>
        <charset val="204"/>
      </rPr>
      <t xml:space="preserve"> (в том числе и не ограничиваясь этим, монтаж кабельростов,кабельных каналов, стоек,муфт,установка розеток, проведение комплекса измерений), оформление разрешительных документов, исполнительной документации по МР.</t>
    </r>
  </si>
  <si>
    <t>ᴕ</t>
  </si>
  <si>
    <t>Примечания. УР В2В-3 этап 2017 года</t>
  </si>
  <si>
    <r>
      <t>ВОК ёмкостью</t>
    </r>
    <r>
      <rPr>
        <sz val="12"/>
        <color rgb="FFFF0000"/>
        <rFont val="Consolas"/>
        <family val="3"/>
        <charset val="204"/>
      </rPr>
      <t xml:space="preserve"> </t>
    </r>
    <r>
      <rPr>
        <b/>
        <sz val="12"/>
        <color rgb="FFFF0000"/>
        <rFont val="Consolas"/>
        <family val="3"/>
        <charset val="204"/>
      </rPr>
      <t>от 5 до 8</t>
    </r>
    <r>
      <rPr>
        <sz val="10"/>
        <rFont val="Consolas"/>
        <family val="3"/>
        <charset val="204"/>
      </rPr>
      <t xml:space="preserve"> волокон </t>
    </r>
  </si>
  <si>
    <r>
      <t>ВОК ёмкостью</t>
    </r>
    <r>
      <rPr>
        <sz val="12"/>
        <color rgb="FFFF0000"/>
        <rFont val="Consolas"/>
        <family val="3"/>
        <charset val="204"/>
      </rPr>
      <t xml:space="preserve"> </t>
    </r>
    <r>
      <rPr>
        <b/>
        <sz val="12"/>
        <color rgb="FFFF0000"/>
        <rFont val="Consolas"/>
        <family val="3"/>
        <charset val="204"/>
      </rPr>
      <t>от 9</t>
    </r>
    <r>
      <rPr>
        <sz val="12"/>
        <color rgb="FFFF0000"/>
        <rFont val="Consolas"/>
        <family val="3"/>
        <charset val="204"/>
      </rPr>
      <t xml:space="preserve"> </t>
    </r>
    <r>
      <rPr>
        <b/>
        <sz val="12"/>
        <color rgb="FFFF0000"/>
        <rFont val="Consolas"/>
        <family val="3"/>
        <charset val="204"/>
      </rPr>
      <t>до 12</t>
    </r>
    <r>
      <rPr>
        <sz val="10"/>
        <rFont val="Consolas"/>
        <family val="3"/>
        <charset val="204"/>
      </rPr>
      <t xml:space="preserve"> волокон </t>
    </r>
  </si>
  <si>
    <r>
      <t>ВОК ёмкостью</t>
    </r>
    <r>
      <rPr>
        <sz val="12"/>
        <color rgb="FFFF0000"/>
        <rFont val="Consolas"/>
        <family val="3"/>
        <charset val="204"/>
      </rPr>
      <t xml:space="preserve"> </t>
    </r>
    <r>
      <rPr>
        <b/>
        <sz val="12"/>
        <color rgb="FFFF0000"/>
        <rFont val="Consolas"/>
        <family val="3"/>
        <charset val="204"/>
      </rPr>
      <t>от 13</t>
    </r>
    <r>
      <rPr>
        <sz val="12"/>
        <color rgb="FFFF0000"/>
        <rFont val="Consolas"/>
        <family val="3"/>
        <charset val="204"/>
      </rPr>
      <t xml:space="preserve"> </t>
    </r>
    <r>
      <rPr>
        <b/>
        <sz val="12"/>
        <color rgb="FFFF0000"/>
        <rFont val="Consolas"/>
        <family val="3"/>
        <charset val="204"/>
      </rPr>
      <t>до 16</t>
    </r>
    <r>
      <rPr>
        <sz val="10"/>
        <rFont val="Consolas"/>
        <family val="3"/>
        <charset val="204"/>
      </rPr>
      <t xml:space="preserve"> волокон </t>
    </r>
  </si>
  <si>
    <r>
      <t>ВОК ёмкостью</t>
    </r>
    <r>
      <rPr>
        <sz val="12"/>
        <color rgb="FFFF0000"/>
        <rFont val="Consolas"/>
        <family val="3"/>
        <charset val="204"/>
      </rPr>
      <t xml:space="preserve"> </t>
    </r>
    <r>
      <rPr>
        <b/>
        <sz val="12"/>
        <color rgb="FFFF0000"/>
        <rFont val="Consolas"/>
        <family val="3"/>
        <charset val="204"/>
      </rPr>
      <t>от 17</t>
    </r>
    <r>
      <rPr>
        <sz val="12"/>
        <color rgb="FFFF0000"/>
        <rFont val="Consolas"/>
        <family val="3"/>
        <charset val="204"/>
      </rPr>
      <t xml:space="preserve"> </t>
    </r>
    <r>
      <rPr>
        <b/>
        <sz val="12"/>
        <color rgb="FFFF0000"/>
        <rFont val="Consolas"/>
        <family val="3"/>
        <charset val="204"/>
      </rPr>
      <t>до 24</t>
    </r>
    <r>
      <rPr>
        <sz val="10"/>
        <rFont val="Consolas"/>
        <family val="3"/>
        <charset val="204"/>
      </rPr>
      <t xml:space="preserve"> волокон </t>
    </r>
  </si>
  <si>
    <r>
      <t>ВОК ёмкостью</t>
    </r>
    <r>
      <rPr>
        <sz val="12"/>
        <color rgb="FFFF0000"/>
        <rFont val="Consolas"/>
        <family val="3"/>
        <charset val="204"/>
      </rPr>
      <t xml:space="preserve"> </t>
    </r>
    <r>
      <rPr>
        <b/>
        <sz val="12"/>
        <color rgb="FFFF0000"/>
        <rFont val="Consolas"/>
        <family val="3"/>
        <charset val="204"/>
      </rPr>
      <t>от 25</t>
    </r>
    <r>
      <rPr>
        <sz val="12"/>
        <color rgb="FFFF0000"/>
        <rFont val="Consolas"/>
        <family val="3"/>
        <charset val="204"/>
      </rPr>
      <t xml:space="preserve"> </t>
    </r>
    <r>
      <rPr>
        <b/>
        <sz val="12"/>
        <color rgb="FFFF0000"/>
        <rFont val="Consolas"/>
        <family val="3"/>
        <charset val="204"/>
      </rPr>
      <t>до 32</t>
    </r>
    <r>
      <rPr>
        <sz val="10"/>
        <rFont val="Consolas"/>
        <family val="3"/>
        <charset val="204"/>
      </rPr>
      <t xml:space="preserve"> волокон </t>
    </r>
  </si>
  <si>
    <r>
      <t xml:space="preserve">ВОК ёмкостью </t>
    </r>
    <r>
      <rPr>
        <b/>
        <sz val="12"/>
        <color rgb="FFFF0000"/>
        <rFont val="Consolas"/>
        <family val="3"/>
        <charset val="204"/>
      </rPr>
      <t>от 33</t>
    </r>
    <r>
      <rPr>
        <sz val="10"/>
        <rFont val="Consolas"/>
        <family val="3"/>
        <charset val="204"/>
      </rPr>
      <t xml:space="preserve"> </t>
    </r>
    <r>
      <rPr>
        <b/>
        <sz val="12"/>
        <color rgb="FFFF0000"/>
        <rFont val="Consolas"/>
        <family val="3"/>
        <charset val="204"/>
      </rPr>
      <t>до 48</t>
    </r>
    <r>
      <rPr>
        <sz val="10"/>
        <rFont val="Consolas"/>
        <family val="3"/>
        <charset val="204"/>
      </rPr>
      <t xml:space="preserve"> волокон </t>
    </r>
  </si>
  <si>
    <r>
      <t>СМР (</t>
    </r>
    <r>
      <rPr>
        <sz val="10"/>
        <color rgb="FFFF0000"/>
        <rFont val="Consolas"/>
        <family val="3"/>
        <charset val="204"/>
      </rPr>
      <t>включая стоимость всех материалов</t>
    </r>
    <r>
      <rPr>
        <sz val="10"/>
        <rFont val="Consolas"/>
        <family val="3"/>
        <charset val="204"/>
      </rPr>
      <t>: розетки, с установкой в существующем узле доступа/узле связи, при модернизации системы электропитания оборудования (крепеж, монтаж, подключение к электропроводке)</t>
    </r>
  </si>
  <si>
    <t>426.1</t>
  </si>
  <si>
    <t>монтаж электрокабеля ВВГ 3х2,5</t>
  </si>
  <si>
    <r>
      <t>СМР (</t>
    </r>
    <r>
      <rPr>
        <sz val="10"/>
        <color rgb="FFFF0000"/>
        <rFont val="Consolas"/>
        <family val="3"/>
        <charset val="204"/>
      </rPr>
      <t>включая стоимость всех материалов</t>
    </r>
    <r>
      <rPr>
        <sz val="10"/>
        <rFont val="Consolas"/>
        <family val="3"/>
        <charset val="204"/>
      </rPr>
      <t xml:space="preserve">: кабель в негорючем исполнении, с прокладкой и монтажом по стенам, потолкам, конструкциям (крепеж, монтаж)
</t>
    </r>
    <r>
      <rPr>
        <sz val="10"/>
        <color rgb="FFFF0000"/>
        <rFont val="Consolas"/>
        <family val="3"/>
        <charset val="204"/>
      </rPr>
      <t>Применяется дополнительно к расценке 426</t>
    </r>
  </si>
  <si>
    <t xml:space="preserve">Монтаж розетки электрической 220 В, с заземляющим контактом (евростандарт)  </t>
  </si>
  <si>
    <r>
      <t xml:space="preserve">**- в состав ПИР входят </t>
    </r>
    <r>
      <rPr>
        <sz val="10"/>
        <color rgb="FFFF0000"/>
        <rFont val="Consolas"/>
        <family val="3"/>
        <charset val="204"/>
      </rPr>
      <t>проектные и изыскательские работы</t>
    </r>
    <r>
      <rPr>
        <sz val="10"/>
        <color theme="1" tint="4.9989318521683403E-2"/>
        <rFont val="Consolas"/>
        <family val="3"/>
        <charset val="204"/>
      </rPr>
      <t xml:space="preserve">: разработка проектной и рабочей документации; проведение изыскательских работ; 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r>
  </si>
  <si>
    <r>
      <t xml:space="preserve">Указанный в настоящих расценках параметр </t>
    </r>
    <r>
      <rPr>
        <b/>
        <sz val="10"/>
        <color rgb="FFFF0000"/>
        <rFont val="Consolas"/>
        <family val="3"/>
        <charset val="204"/>
      </rPr>
      <t>"до"</t>
    </r>
    <r>
      <rPr>
        <sz val="10"/>
        <rFont val="Consolas"/>
        <family val="3"/>
        <charset val="204"/>
      </rPr>
      <t xml:space="preserve"> включает в себя этот размер / количество.</t>
    </r>
  </si>
  <si>
    <t xml:space="preserve">Удельные расценки  ПАО "Башинформсвязь"   на виды работ при строительстве и модернизации линий связи с целью предоставления ШПД к услугам ПАО «Башинформсвязь» корпоративным и бизнес-клиентам в Республике Башкортостан - этап 3                                                      </t>
  </si>
  <si>
    <t xml:space="preserve">Приложение №1 к Форме 3 ТЕХНИКО-КОММЕРЧЕСКОЕ ПРЕДЛОЖЕНИЕ </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</si>
</sst>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 numFmtId="199" formatCode="0.000"/>
  </numFmts>
  <fonts count="144">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theme="1"/>
      <name val="Times New Roman"/>
      <family val="1"/>
      <charset val="204"/>
    </font>
    <font>
      <sz val="11"/>
      <color theme="1"/>
      <name val="Times New Roman"/>
      <family val="1"/>
      <charset val="204"/>
    </font>
    <font>
      <sz val="11"/>
      <color theme="1"/>
      <name val="Calibri"/>
      <family val="2"/>
      <scheme val="minor"/>
    </font>
    <font>
      <sz val="10"/>
      <color theme="1"/>
      <name val="Calibri"/>
      <family val="2"/>
      <charset val="204"/>
      <scheme val="minor"/>
    </font>
    <font>
      <sz val="10"/>
      <color theme="1"/>
      <name val="Arial"/>
      <family val="2"/>
      <charset val="204"/>
    </font>
    <font>
      <b/>
      <sz val="10"/>
      <color theme="0"/>
      <name val="Times New Roman"/>
      <family val="1"/>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theme="1" tint="4.9989318521683403E-2"/>
      <name val="Times New Roman"/>
      <family val="1"/>
      <charset val="204"/>
    </font>
    <font>
      <sz val="9"/>
      <name val="Times New Roman"/>
      <family val="1"/>
      <charset val="204"/>
    </font>
    <font>
      <b/>
      <sz val="11"/>
      <color theme="1" tint="4.9989318521683403E-2"/>
      <name val="Calibri"/>
      <family val="2"/>
      <charset val="204"/>
      <scheme val="minor"/>
    </font>
    <font>
      <b/>
      <sz val="16"/>
      <color theme="0"/>
      <name val="Times New Roman"/>
      <family val="1"/>
      <charset val="204"/>
    </font>
    <font>
      <u/>
      <sz val="11"/>
      <color theme="10"/>
      <name val="Calibri"/>
      <family val="2"/>
      <charset val="204"/>
      <scheme val="minor"/>
    </font>
    <font>
      <b/>
      <sz val="14"/>
      <color indexed="62"/>
      <name val="Calibri"/>
      <family val="2"/>
      <charset val="204"/>
    </font>
    <font>
      <b/>
      <sz val="9"/>
      <color theme="0"/>
      <name val="Times New Roman"/>
      <family val="1"/>
      <charset val="204"/>
    </font>
    <font>
      <b/>
      <sz val="11"/>
      <color theme="0"/>
      <name val="Calibri"/>
      <family val="2"/>
      <charset val="204"/>
      <scheme val="minor"/>
    </font>
    <font>
      <sz val="9"/>
      <color theme="1"/>
      <name val="Times New Roman"/>
      <family val="1"/>
      <charset val="204"/>
    </font>
    <font>
      <b/>
      <sz val="9"/>
      <name val="Times New Roman"/>
      <family val="1"/>
      <charset val="204"/>
    </font>
    <font>
      <sz val="14"/>
      <color theme="1"/>
      <name val="Calibri"/>
      <family val="2"/>
      <charset val="204"/>
      <scheme val="minor"/>
    </font>
    <font>
      <b/>
      <sz val="11"/>
      <color theme="3" tint="-0.249977111117893"/>
      <name val="Calibri"/>
      <family val="2"/>
      <charset val="204"/>
      <scheme val="minor"/>
    </font>
    <font>
      <b/>
      <sz val="14"/>
      <color theme="1" tint="4.9989318521683403E-2"/>
      <name val="Times New Roman"/>
      <family val="1"/>
      <charset val="204"/>
    </font>
    <font>
      <sz val="11"/>
      <color theme="1"/>
      <name val="Consolas"/>
      <family val="3"/>
      <charset val="204"/>
    </font>
    <font>
      <sz val="11"/>
      <color rgb="FFFF0000"/>
      <name val="Consolas"/>
      <family val="3"/>
      <charset val="204"/>
    </font>
    <font>
      <b/>
      <sz val="12"/>
      <color theme="1" tint="0.34998626667073579"/>
      <name val="Consolas"/>
      <family val="3"/>
      <charset val="204"/>
    </font>
    <font>
      <sz val="7"/>
      <color rgb="FF8C4799"/>
      <name val="Consolas"/>
      <family val="3"/>
      <charset val="204"/>
    </font>
    <font>
      <sz val="10"/>
      <name val="Consolas"/>
      <family val="3"/>
      <charset val="204"/>
    </font>
    <font>
      <sz val="10"/>
      <color theme="1"/>
      <name val="Consolas"/>
      <family val="3"/>
      <charset val="204"/>
    </font>
    <font>
      <sz val="8"/>
      <color rgb="FF3F3F3F"/>
      <name val="Consolas"/>
      <family val="3"/>
      <charset val="204"/>
    </font>
    <font>
      <sz val="8"/>
      <color theme="1" tint="4.9989318521683403E-2"/>
      <name val="Consolas"/>
      <family val="3"/>
      <charset val="204"/>
    </font>
    <font>
      <b/>
      <sz val="12"/>
      <color rgb="FFFF0000"/>
      <name val="Consolas"/>
      <family val="3"/>
      <charset val="204"/>
    </font>
    <font>
      <b/>
      <sz val="14"/>
      <color theme="1" tint="0.14999847407452621"/>
      <name val="Consolas"/>
      <family val="3"/>
      <charset val="204"/>
    </font>
    <font>
      <b/>
      <sz val="14"/>
      <color theme="0"/>
      <name val="Consolas"/>
      <family val="3"/>
      <charset val="204"/>
    </font>
    <font>
      <b/>
      <sz val="11"/>
      <color theme="1" tint="0.14999847407452621"/>
      <name val="Consolas"/>
      <family val="3"/>
      <charset val="204"/>
    </font>
    <font>
      <b/>
      <sz val="10"/>
      <color theme="1" tint="0.34998626667073579"/>
      <name val="Consolas"/>
      <family val="3"/>
      <charset val="204"/>
    </font>
    <font>
      <sz val="10"/>
      <color rgb="FFFF0000"/>
      <name val="Consolas"/>
      <family val="3"/>
      <charset val="204"/>
    </font>
    <font>
      <b/>
      <sz val="10"/>
      <color theme="1"/>
      <name val="Consolas"/>
      <family val="3"/>
      <charset val="204"/>
    </font>
    <font>
      <b/>
      <sz val="10"/>
      <color rgb="FFFF0000"/>
      <name val="Consolas"/>
      <family val="3"/>
      <charset val="204"/>
    </font>
    <font>
      <sz val="10"/>
      <color theme="1" tint="4.9989318521683403E-2"/>
      <name val="Consolas"/>
      <family val="3"/>
      <charset val="204"/>
    </font>
    <font>
      <b/>
      <sz val="10"/>
      <color theme="1" tint="4.9989318521683403E-2"/>
      <name val="Consolas"/>
      <family val="3"/>
      <charset val="204"/>
    </font>
    <font>
      <sz val="10"/>
      <color rgb="FF000000"/>
      <name val="Consolas"/>
      <family val="3"/>
      <charset val="204"/>
    </font>
    <font>
      <b/>
      <sz val="10"/>
      <color rgb="FF000000"/>
      <name val="Consolas"/>
      <family val="3"/>
      <charset val="204"/>
    </font>
    <font>
      <b/>
      <sz val="11"/>
      <name val="Consolas"/>
      <family val="3"/>
      <charset val="204"/>
    </font>
    <font>
      <sz val="12"/>
      <color rgb="FFFF0000"/>
      <name val="Consolas"/>
      <family val="3"/>
      <charset val="204"/>
    </font>
    <font>
      <b/>
      <sz val="14"/>
      <color rgb="FFC00000"/>
      <name val="Consolas"/>
      <family val="3"/>
      <charset val="204"/>
    </font>
    <font>
      <b/>
      <sz val="14"/>
      <color theme="1" tint="4.9989318521683403E-2"/>
      <name val="Consolas"/>
      <family val="3"/>
      <charset val="204"/>
    </font>
    <font>
      <b/>
      <sz val="10"/>
      <name val="Consolas"/>
      <family val="3"/>
      <charset val="204"/>
    </font>
    <font>
      <sz val="10"/>
      <color rgb="FF0070C0"/>
      <name val="Consolas"/>
      <family val="3"/>
      <charset val="204"/>
    </font>
    <font>
      <b/>
      <sz val="11"/>
      <color rgb="FFFF0000"/>
      <name val="Consolas"/>
      <family val="3"/>
      <charset val="204"/>
    </font>
    <font>
      <b/>
      <sz val="14"/>
      <color theme="8" tint="-0.499984740745262"/>
      <name val="Consolas"/>
      <family val="3"/>
      <charset val="204"/>
    </font>
    <font>
      <sz val="12"/>
      <color rgb="FF000000"/>
      <name val="Consolas"/>
      <family val="3"/>
      <charset val="204"/>
    </font>
    <font>
      <b/>
      <sz val="12"/>
      <color rgb="FF000000"/>
      <name val="Consolas"/>
      <family val="3"/>
      <charset val="204"/>
    </font>
    <font>
      <sz val="9"/>
      <name val="Consolas"/>
      <family val="3"/>
      <charset val="204"/>
    </font>
    <font>
      <b/>
      <sz val="11"/>
      <color theme="1" tint="4.9989318521683403E-2"/>
      <name val="Consolas"/>
      <family val="3"/>
      <charset val="204"/>
    </font>
    <font>
      <sz val="9"/>
      <color theme="1"/>
      <name val="Consolas"/>
      <family val="3"/>
      <charset val="204"/>
    </font>
    <font>
      <i/>
      <sz val="10"/>
      <name val="Consolas"/>
      <family val="3"/>
      <charset val="204"/>
    </font>
    <font>
      <i/>
      <sz val="10"/>
      <color rgb="FFFF0000"/>
      <name val="Consolas"/>
      <family val="3"/>
      <charset val="204"/>
    </font>
    <font>
      <i/>
      <sz val="10"/>
      <color theme="1"/>
      <name val="Consolas"/>
      <family val="3"/>
      <charset val="204"/>
    </font>
    <font>
      <b/>
      <i/>
      <sz val="10"/>
      <color rgb="FFFF0000"/>
      <name val="Consolas"/>
      <family val="3"/>
      <charset val="204"/>
    </font>
    <font>
      <b/>
      <i/>
      <sz val="10"/>
      <color theme="1"/>
      <name val="Consolas"/>
      <family val="3"/>
      <charset val="204"/>
    </font>
    <font>
      <sz val="14"/>
      <color theme="1"/>
      <name val="Consolas"/>
      <family val="3"/>
      <charset val="204"/>
    </font>
    <font>
      <b/>
      <sz val="12"/>
      <color rgb="FFC00000"/>
      <name val="Consolas"/>
      <family val="3"/>
      <charset val="204"/>
    </font>
    <font>
      <u/>
      <sz val="11"/>
      <color theme="10"/>
      <name val="Consolas"/>
      <family val="3"/>
      <charset val="204"/>
    </font>
    <font>
      <sz val="8"/>
      <name val="Consolas"/>
      <family val="3"/>
      <charset val="204"/>
    </font>
    <font>
      <sz val="14"/>
      <color rgb="FFC00000"/>
      <name val="Consolas"/>
      <family val="3"/>
      <charset val="204"/>
    </font>
    <font>
      <sz val="9"/>
      <color rgb="FF7030A0"/>
      <name val="Consolas"/>
      <family val="3"/>
      <charset val="204"/>
    </font>
    <font>
      <b/>
      <sz val="9"/>
      <color theme="0"/>
      <name val="Consolas"/>
      <family val="3"/>
      <charset val="204"/>
    </font>
    <font>
      <sz val="12"/>
      <color theme="1"/>
      <name val="Calibri"/>
      <family val="2"/>
      <charset val="204"/>
      <scheme val="minor"/>
    </font>
  </fonts>
  <fills count="81">
    <fill>
      <patternFill patternType="none"/>
    </fill>
    <fill>
      <patternFill patternType="gray125"/>
    </fill>
    <fill>
      <patternFill patternType="solid">
        <fgColor theme="0"/>
        <bgColor indexed="64"/>
      </patternFill>
    </fill>
    <fill>
      <patternFill patternType="solid">
        <fgColor theme="5" tint="-0.249977111117893"/>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0" tint="-0.14999847407452621"/>
        <bgColor indexed="64"/>
      </patternFill>
    </fill>
    <fill>
      <patternFill patternType="solid">
        <fgColor rgb="FF8C4799"/>
        <bgColor indexed="64"/>
      </patternFill>
    </fill>
    <fill>
      <patternFill patternType="solid">
        <fgColor rgb="FFFFC000"/>
        <bgColor indexed="64"/>
      </patternFill>
    </fill>
    <fill>
      <patternFill patternType="solid">
        <fgColor rgb="FFFFFF00"/>
        <bgColor indexed="64"/>
      </patternFill>
    </fill>
    <fill>
      <patternFill patternType="solid">
        <fgColor rgb="FFFFFF00"/>
        <bgColor indexed="47"/>
      </patternFill>
    </fill>
    <fill>
      <patternFill patternType="solid">
        <fgColor theme="5" tint="0.59999389629810485"/>
        <bgColor indexed="64"/>
      </patternFill>
    </fill>
    <fill>
      <patternFill patternType="solid">
        <fgColor rgb="FFF6E7E6"/>
        <bgColor indexed="64"/>
      </patternFill>
    </fill>
    <fill>
      <patternFill patternType="solid">
        <fgColor rgb="FFEAD1DC"/>
        <bgColor indexed="64"/>
      </patternFill>
    </fill>
    <fill>
      <patternFill patternType="solid">
        <fgColor rgb="FFD0E0E3"/>
        <bgColor indexed="64"/>
      </patternFill>
    </fill>
    <fill>
      <patternFill patternType="solid">
        <fgColor rgb="FFEBF6F9"/>
        <bgColor indexed="64"/>
      </patternFill>
    </fill>
    <fill>
      <patternFill patternType="solid">
        <fgColor rgb="FFFFF2CC"/>
        <bgColor indexed="64"/>
      </patternFill>
    </fill>
    <fill>
      <patternFill patternType="solid">
        <fgColor rgb="FFFFF2C9"/>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3F3F3F"/>
      </left>
      <right style="thin">
        <color rgb="FF3F3F3F"/>
      </right>
      <top style="thin">
        <color rgb="FF3F3F3F"/>
      </top>
      <bottom style="thin">
        <color rgb="FF3F3F3F"/>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0" tint="-0.24994659260841701"/>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right style="thin">
        <color theme="0" tint="-0.24994659260841701"/>
      </right>
      <top style="thin">
        <color theme="0" tint="-0.24994659260841701"/>
      </top>
      <bottom style="thin">
        <color theme="0" tint="-0.24994659260841701"/>
      </bottom>
      <diagonal/>
    </border>
    <border>
      <left style="thin">
        <color theme="1" tint="0.499984740745262"/>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int="-0.24994659260841701"/>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0" tint="-0.24994659260841701"/>
      </left>
      <right/>
      <top style="thin">
        <color theme="0" tint="-0.24994659260841701"/>
      </top>
      <bottom style="thin">
        <color theme="0" tint="-0.2499465926084170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1" tint="0.499984740745262"/>
      </right>
      <top style="thin">
        <color theme="1" tint="0.499984740745262"/>
      </top>
      <bottom/>
      <diagonal/>
    </border>
    <border>
      <left/>
      <right style="thin">
        <color theme="1" tint="0.499984740745262"/>
      </right>
      <top/>
      <bottom style="thin">
        <color theme="1" tint="0.499984740745262"/>
      </bottom>
      <diagonal/>
    </border>
    <border>
      <left/>
      <right style="thin">
        <color theme="1" tint="0.499984740745262"/>
      </right>
      <top/>
      <bottom/>
      <diagonal/>
    </border>
    <border>
      <left/>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top/>
      <bottom style="thin">
        <color theme="0"/>
      </bottom>
      <diagonal/>
    </border>
    <border>
      <left style="double">
        <color rgb="FFC00000"/>
      </left>
      <right/>
      <top style="double">
        <color rgb="FFC00000"/>
      </top>
      <bottom style="dashed">
        <color rgb="FFC00000"/>
      </bottom>
      <diagonal/>
    </border>
    <border>
      <left/>
      <right style="double">
        <color rgb="FFC00000"/>
      </right>
      <top style="double">
        <color rgb="FFC00000"/>
      </top>
      <bottom style="dashed">
        <color rgb="FFC00000"/>
      </bottom>
      <diagonal/>
    </border>
    <border>
      <left style="double">
        <color rgb="FFC00000"/>
      </left>
      <right/>
      <top style="dashed">
        <color rgb="FFC00000"/>
      </top>
      <bottom style="double">
        <color rgb="FFC00000"/>
      </bottom>
      <diagonal/>
    </border>
    <border>
      <left/>
      <right style="double">
        <color rgb="FFC00000"/>
      </right>
      <top style="dashed">
        <color rgb="FFC00000"/>
      </top>
      <bottom style="double">
        <color rgb="FFC00000"/>
      </bottom>
      <diagonal/>
    </border>
    <border>
      <left style="double">
        <color theme="8" tint="-0.24994659260841701"/>
      </left>
      <right/>
      <top style="double">
        <color theme="8" tint="-0.24994659260841701"/>
      </top>
      <bottom style="dashed">
        <color theme="8" tint="-0.24994659260841701"/>
      </bottom>
      <diagonal/>
    </border>
    <border>
      <left/>
      <right style="double">
        <color theme="8" tint="-0.24994659260841701"/>
      </right>
      <top style="double">
        <color theme="8" tint="-0.24994659260841701"/>
      </top>
      <bottom style="dashed">
        <color theme="8" tint="-0.24994659260841701"/>
      </bottom>
      <diagonal/>
    </border>
    <border>
      <left style="double">
        <color theme="8" tint="-0.24994659260841701"/>
      </left>
      <right/>
      <top/>
      <bottom style="double">
        <color theme="8" tint="-0.24994659260841701"/>
      </bottom>
      <diagonal/>
    </border>
    <border>
      <left/>
      <right style="double">
        <color theme="8" tint="-0.24994659260841701"/>
      </right>
      <top/>
      <bottom style="double">
        <color theme="8" tint="-0.24994659260841701"/>
      </bottom>
      <diagonal/>
    </border>
    <border>
      <left/>
      <right style="double">
        <color theme="0" tint="-0.499984740745262"/>
      </right>
      <top style="dashed">
        <color theme="0" tint="-0.499984740745262"/>
      </top>
      <bottom style="double">
        <color theme="0" tint="-0.499984740745262"/>
      </bottom>
      <diagonal/>
    </border>
    <border>
      <left/>
      <right style="double">
        <color theme="0" tint="-0.499984740745262"/>
      </right>
      <top style="double">
        <color theme="0" tint="-0.499984740745262"/>
      </top>
      <bottom style="dashed">
        <color theme="0" tint="-0.499984740745262"/>
      </bottom>
      <diagonal/>
    </border>
    <border>
      <left style="double">
        <color theme="0"/>
      </left>
      <right/>
      <top style="double">
        <color theme="0"/>
      </top>
      <bottom style="double">
        <color theme="0"/>
      </bottom>
      <diagonal/>
    </border>
    <border>
      <left/>
      <right style="double">
        <color theme="0"/>
      </right>
      <top style="double">
        <color theme="0"/>
      </top>
      <bottom style="double">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tint="-0.24994659260841701"/>
      </right>
      <top/>
      <bottom/>
      <diagonal/>
    </border>
    <border>
      <left/>
      <right/>
      <top style="double">
        <color theme="0"/>
      </top>
      <bottom style="double">
        <color theme="0"/>
      </bottom>
      <diagonal/>
    </border>
    <border>
      <left style="double">
        <color theme="1" tint="0.499984740745262"/>
      </left>
      <right/>
      <top style="double">
        <color theme="1" tint="0.499984740745262"/>
      </top>
      <bottom/>
      <diagonal/>
    </border>
    <border>
      <left/>
      <right/>
      <top style="double">
        <color theme="1" tint="0.499984740745262"/>
      </top>
      <bottom/>
      <diagonal/>
    </border>
    <border>
      <left/>
      <right style="double">
        <color theme="1" tint="0.499984740745262"/>
      </right>
      <top style="double">
        <color theme="1" tint="0.499984740745262"/>
      </top>
      <bottom/>
      <diagonal/>
    </border>
    <border>
      <left style="double">
        <color theme="1" tint="0.499984740745262"/>
      </left>
      <right/>
      <top/>
      <bottom style="double">
        <color theme="1" tint="0.499984740745262"/>
      </bottom>
      <diagonal/>
    </border>
    <border>
      <left/>
      <right/>
      <top/>
      <bottom style="double">
        <color theme="1" tint="0.499984740745262"/>
      </bottom>
      <diagonal/>
    </border>
    <border>
      <left/>
      <right style="double">
        <color theme="1" tint="0.499984740745262"/>
      </right>
      <top/>
      <bottom style="double">
        <color theme="1" tint="0.499984740745262"/>
      </bottom>
      <diagonal/>
    </border>
    <border>
      <left/>
      <right/>
      <top style="dashed">
        <color theme="0" tint="-0.499984740745262"/>
      </top>
      <bottom style="double">
        <color theme="0" tint="-0.499984740745262"/>
      </bottom>
      <diagonal/>
    </border>
    <border>
      <left/>
      <right/>
      <top style="double">
        <color theme="0" tint="-0.499984740745262"/>
      </top>
      <bottom style="dashed">
        <color theme="0" tint="-0.499984740745262"/>
      </bottom>
      <diagonal/>
    </border>
    <border>
      <left style="double">
        <color theme="0" tint="-0.499984740745262"/>
      </left>
      <right/>
      <top style="thin">
        <color theme="0" tint="-0.24994659260841701"/>
      </top>
      <bottom/>
      <diagonal/>
    </border>
    <border>
      <left/>
      <right style="thin">
        <color theme="0" tint="-0.499984740745262"/>
      </right>
      <top style="thin">
        <color theme="0" tint="-0.24994659260841701"/>
      </top>
      <bottom/>
      <diagonal/>
    </border>
    <border>
      <left style="double">
        <color theme="8" tint="-0.24994659260841701"/>
      </left>
      <right/>
      <top style="thin">
        <color theme="0" tint="-0.24994659260841701"/>
      </top>
      <bottom style="thin">
        <color theme="0" tint="-0.24994659260841701"/>
      </bottom>
      <diagonal/>
    </border>
    <border>
      <left/>
      <right style="thin">
        <color theme="0" tint="-0.499984740745262"/>
      </right>
      <top style="thin">
        <color theme="0" tint="-0.24994659260841701"/>
      </top>
      <bottom style="thin">
        <color theme="0" tint="-0.24994659260841701"/>
      </bottom>
      <diagonal/>
    </border>
    <border>
      <left style="double">
        <color rgb="FFC00000"/>
      </left>
      <right/>
      <top style="thin">
        <color theme="0" tint="-0.24994659260841701"/>
      </top>
      <bottom style="thin">
        <color theme="0" tint="-0.24994659260841701"/>
      </bottom>
      <diagonal/>
    </border>
    <border>
      <left style="thin">
        <color theme="0" tint="-0.24994659260841701"/>
      </left>
      <right style="thin">
        <color theme="0" tint="-0.499984740745262"/>
      </right>
      <top style="thin">
        <color theme="0" tint="-0.24994659260841701"/>
      </top>
      <bottom/>
      <diagonal/>
    </border>
    <border>
      <left style="thin">
        <color theme="0" tint="-0.24994659260841701"/>
      </left>
      <right style="thin">
        <color theme="0" tint="-0.499984740745262"/>
      </right>
      <top/>
      <bottom/>
      <diagonal/>
    </border>
    <border>
      <left style="thin">
        <color theme="0" tint="-0.24994659260841701"/>
      </left>
      <right style="thin">
        <color theme="0" tint="-0.499984740745262"/>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4"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9" fillId="0" borderId="0"/>
    <xf numFmtId="168" fontId="14" fillId="5" borderId="5"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5" fillId="0" borderId="0"/>
    <xf numFmtId="0" fontId="15" fillId="0" borderId="0"/>
    <xf numFmtId="0" fontId="15" fillId="0" borderId="0"/>
    <xf numFmtId="0" fontId="15" fillId="0" borderId="0"/>
    <xf numFmtId="0" fontId="16" fillId="0" borderId="0"/>
    <xf numFmtId="0" fontId="16" fillId="0" borderId="0"/>
    <xf numFmtId="0" fontId="15" fillId="0" borderId="0"/>
    <xf numFmtId="0" fontId="4" fillId="0" borderId="0"/>
    <xf numFmtId="0" fontId="16" fillId="0" borderId="0"/>
    <xf numFmtId="0" fontId="15" fillId="0" borderId="0"/>
    <xf numFmtId="0" fontId="16" fillId="0" borderId="0"/>
    <xf numFmtId="0" fontId="17" fillId="0" borderId="0"/>
    <xf numFmtId="49" fontId="14" fillId="5" borderId="1" applyBorder="0">
      <alignment horizontal="center" wrapText="1"/>
    </xf>
    <xf numFmtId="0" fontId="18" fillId="5" borderId="1" applyBorder="0">
      <alignment horizontal="left" wrapText="1"/>
    </xf>
    <xf numFmtId="0" fontId="14" fillId="5" borderId="2" applyBorder="0">
      <alignment horizontal="center" textRotation="90" wrapText="1"/>
    </xf>
    <xf numFmtId="0" fontId="15"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4"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5" fillId="0" borderId="0"/>
    <xf numFmtId="0" fontId="15" fillId="0" borderId="0"/>
    <xf numFmtId="0" fontId="15" fillId="0" borderId="0"/>
    <xf numFmtId="0" fontId="15" fillId="0" borderId="0"/>
    <xf numFmtId="0" fontId="19" fillId="0" borderId="0">
      <alignment vertical="center"/>
    </xf>
    <xf numFmtId="0" fontId="4" fillId="0" borderId="0"/>
    <xf numFmtId="0" fontId="16" fillId="0" borderId="0"/>
    <xf numFmtId="0" fontId="15" fillId="0" borderId="0"/>
    <xf numFmtId="0" fontId="16" fillId="0" borderId="0"/>
    <xf numFmtId="0" fontId="15" fillId="0" borderId="0"/>
    <xf numFmtId="0" fontId="16" fillId="0" borderId="0"/>
    <xf numFmtId="0" fontId="16" fillId="0" borderId="0"/>
    <xf numFmtId="0" fontId="4" fillId="0" borderId="0"/>
    <xf numFmtId="0" fontId="15" fillId="0" borderId="0"/>
    <xf numFmtId="0" fontId="15"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5" fillId="0" borderId="0"/>
    <xf numFmtId="0" fontId="15" fillId="0" borderId="0"/>
    <xf numFmtId="0" fontId="15" fillId="0" borderId="0"/>
    <xf numFmtId="0" fontId="15" fillId="0" borderId="0"/>
    <xf numFmtId="0" fontId="4" fillId="0" borderId="0"/>
    <xf numFmtId="0" fontId="17" fillId="0" borderId="0"/>
    <xf numFmtId="0" fontId="15" fillId="0" borderId="0"/>
    <xf numFmtId="0" fontId="15" fillId="0" borderId="0"/>
    <xf numFmtId="0" fontId="15" fillId="0" borderId="0"/>
    <xf numFmtId="0" fontId="15" fillId="0" borderId="0"/>
    <xf numFmtId="0" fontId="16" fillId="0" borderId="0"/>
    <xf numFmtId="0" fontId="15" fillId="0" borderId="0"/>
    <xf numFmtId="0" fontId="16" fillId="0" borderId="0"/>
    <xf numFmtId="0" fontId="15" fillId="0" borderId="0"/>
    <xf numFmtId="0" fontId="16" fillId="0" borderId="0"/>
    <xf numFmtId="0" fontId="16" fillId="0" borderId="0"/>
    <xf numFmtId="0" fontId="15" fillId="0" borderId="0"/>
    <xf numFmtId="0" fontId="16" fillId="0" borderId="0"/>
    <xf numFmtId="0" fontId="16" fillId="0" borderId="0"/>
    <xf numFmtId="0" fontId="16" fillId="0" borderId="0"/>
    <xf numFmtId="0" fontId="4" fillId="0" borderId="0"/>
    <xf numFmtId="0" fontId="15" fillId="0" borderId="0"/>
    <xf numFmtId="0" fontId="16" fillId="0" borderId="0"/>
    <xf numFmtId="0" fontId="4" fillId="0" borderId="0"/>
    <xf numFmtId="0" fontId="15" fillId="0" borderId="0"/>
    <xf numFmtId="0" fontId="16" fillId="0" borderId="0"/>
    <xf numFmtId="0" fontId="4" fillId="0" borderId="0"/>
    <xf numFmtId="0" fontId="4" fillId="0" borderId="0"/>
    <xf numFmtId="0" fontId="2" fillId="0" borderId="0"/>
    <xf numFmtId="49" fontId="20" fillId="0" borderId="0" applyFill="0" applyProtection="0">
      <alignment horizontal="centerContinuous" wrapText="1"/>
    </xf>
    <xf numFmtId="0" fontId="21" fillId="6" borderId="6">
      <alignment horizontal="center"/>
    </xf>
    <xf numFmtId="169" fontId="22" fillId="7" borderId="1">
      <alignment horizontal="center"/>
    </xf>
    <xf numFmtId="1" fontId="3" fillId="0" borderId="7" applyFill="0" applyProtection="0">
      <alignment horizontal="center" vertical="center"/>
    </xf>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49" fontId="3" fillId="0" borderId="8" applyFill="0" applyProtection="0">
      <alignment horizontal="justify" vertical="center" wrapText="1"/>
    </xf>
    <xf numFmtId="49" fontId="23" fillId="0" borderId="8" applyFill="0" applyProtection="0">
      <alignment horizontal="center" vertical="center" wrapText="1"/>
    </xf>
    <xf numFmtId="2" fontId="3" fillId="0" borderId="9" applyFill="0" applyProtection="0">
      <alignment horizontal="center" vertical="center"/>
    </xf>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4" fillId="22"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4" fillId="27" borderId="0" applyNumberFormat="0" applyBorder="0" applyAlignment="0" applyProtection="0"/>
    <xf numFmtId="0" fontId="24" fillId="22"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4" fillId="27" borderId="0" applyNumberFormat="0" applyBorder="0" applyAlignment="0" applyProtection="0"/>
    <xf numFmtId="0" fontId="24" fillId="30" borderId="0" applyNumberFormat="0" applyBorder="0" applyAlignment="0" applyProtection="0"/>
    <xf numFmtId="0" fontId="2" fillId="31" borderId="0" applyNumberFormat="0" applyBorder="0" applyAlignment="0" applyProtection="0"/>
    <xf numFmtId="0" fontId="2" fillId="23" borderId="0" applyNumberFormat="0" applyBorder="0" applyAlignment="0" applyProtection="0"/>
    <xf numFmtId="0" fontId="24" fillId="24" borderId="0" applyNumberFormat="0" applyBorder="0" applyAlignment="0" applyProtection="0"/>
    <xf numFmtId="0" fontId="24" fillId="32" borderId="0" applyNumberFormat="0" applyBorder="0" applyAlignment="0" applyProtection="0"/>
    <xf numFmtId="0" fontId="2" fillId="26" borderId="0" applyNumberFormat="0" applyBorder="0" applyAlignment="0" applyProtection="0"/>
    <xf numFmtId="0" fontId="2" fillId="33" borderId="0" applyNumberFormat="0" applyBorder="0" applyAlignment="0" applyProtection="0"/>
    <xf numFmtId="0" fontId="24" fillId="33" borderId="0" applyNumberFormat="0" applyBorder="0" applyAlignment="0" applyProtection="0"/>
    <xf numFmtId="172" fontId="25" fillId="34" borderId="0">
      <alignment horizontal="center" vertical="center"/>
    </xf>
    <xf numFmtId="165" fontId="26" fillId="0" borderId="10" applyFont="0" applyBorder="0">
      <alignment horizontal="right" vertical="center"/>
    </xf>
    <xf numFmtId="0" fontId="27"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2" fillId="35" borderId="1">
      <alignment vertical="center"/>
    </xf>
    <xf numFmtId="173" fontId="26" fillId="0" borderId="0" applyFont="0" applyBorder="0" applyProtection="0">
      <alignment vertical="center"/>
    </xf>
    <xf numFmtId="172" fontId="4" fillId="0" borderId="0" applyNumberFormat="0" applyFont="0" applyAlignment="0">
      <alignment horizontal="center" vertical="center"/>
    </xf>
    <xf numFmtId="39" fontId="28" fillId="5" borderId="0" applyNumberFormat="0" applyBorder="0">
      <alignment vertical="center"/>
    </xf>
    <xf numFmtId="0" fontId="29" fillId="36" borderId="0" applyNumberFormat="0" applyBorder="0" applyAlignment="0" applyProtection="0"/>
    <xf numFmtId="0" fontId="22" fillId="0" borderId="0">
      <alignment horizontal="left"/>
    </xf>
    <xf numFmtId="169" fontId="30" fillId="37" borderId="1">
      <alignment vertical="center"/>
    </xf>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169" fontId="30" fillId="38" borderId="1">
      <alignment vertical="center"/>
    </xf>
    <xf numFmtId="174" fontId="4" fillId="0" borderId="0"/>
    <xf numFmtId="174" fontId="4" fillId="0" borderId="0"/>
    <xf numFmtId="165" fontId="22" fillId="39" borderId="6">
      <alignment vertical="center"/>
    </xf>
    <xf numFmtId="0" fontId="32" fillId="28" borderId="11"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6" fillId="0" borderId="0" applyFont="0" applyFill="0" applyBorder="0" applyAlignment="0" applyProtection="0"/>
    <xf numFmtId="178" fontId="4" fillId="0" borderId="0">
      <alignment horizontal="center"/>
    </xf>
    <xf numFmtId="0" fontId="33" fillId="0" borderId="12"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4" fillId="42" borderId="0" applyNumberFormat="0" applyBorder="0" applyAlignment="0" applyProtection="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6" fillId="43" borderId="0">
      <alignment horizontal="centerContinuous" vertical="center"/>
    </xf>
    <xf numFmtId="165" fontId="22" fillId="7" borderId="1" applyBorder="0">
      <alignment horizontal="center" vertical="center"/>
    </xf>
    <xf numFmtId="0" fontId="37" fillId="29" borderId="0" applyNumberFormat="0" applyBorder="0" applyAlignment="0" applyProtection="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33" fillId="44" borderId="12" applyNumberFormat="0" applyProtection="0">
      <alignment vertical="top"/>
    </xf>
    <xf numFmtId="0" fontId="38" fillId="0" borderId="13" applyNumberFormat="0" applyFill="0" applyAlignment="0" applyProtection="0"/>
    <xf numFmtId="0" fontId="39" fillId="0" borderId="14" applyNumberFormat="0" applyFill="0" applyAlignment="0" applyProtection="0"/>
    <xf numFmtId="0" fontId="40" fillId="0" borderId="15" applyNumberFormat="0" applyFill="0" applyAlignment="0" applyProtection="0"/>
    <xf numFmtId="0" fontId="40"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0" fontId="42" fillId="46" borderId="0"/>
    <xf numFmtId="0" fontId="42" fillId="46" borderId="0"/>
    <xf numFmtId="0" fontId="42" fillId="46" borderId="0"/>
    <xf numFmtId="0" fontId="42" fillId="46" borderId="0"/>
    <xf numFmtId="0" fontId="42" fillId="46" borderId="0"/>
    <xf numFmtId="0" fontId="42" fillId="46" borderId="0"/>
    <xf numFmtId="0" fontId="42" fillId="46" borderId="0"/>
    <xf numFmtId="0" fontId="42" fillId="46" borderId="0"/>
    <xf numFmtId="0" fontId="42" fillId="46" borderId="0"/>
    <xf numFmtId="0" fontId="42" fillId="46" borderId="0"/>
    <xf numFmtId="0" fontId="13" fillId="47" borderId="0"/>
    <xf numFmtId="0" fontId="13" fillId="47" borderId="0"/>
    <xf numFmtId="0" fontId="13" fillId="47" borderId="0"/>
    <xf numFmtId="0" fontId="13" fillId="47" borderId="0"/>
    <xf numFmtId="0" fontId="13" fillId="47" borderId="0"/>
    <xf numFmtId="0" fontId="13" fillId="47" borderId="0"/>
    <xf numFmtId="0" fontId="13" fillId="47" borderId="0"/>
    <xf numFmtId="0" fontId="13" fillId="47" borderId="0"/>
    <xf numFmtId="0" fontId="13" fillId="47" borderId="0"/>
    <xf numFmtId="0" fontId="13" fillId="47"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8" fillId="48" borderId="1">
      <alignment horizontal="center" vertical="center" wrapText="1"/>
      <protection locked="0"/>
    </xf>
    <xf numFmtId="2" fontId="44" fillId="0" borderId="1">
      <alignment horizontal="center" vertical="center"/>
    </xf>
    <xf numFmtId="0" fontId="45" fillId="0" borderId="0"/>
    <xf numFmtId="0" fontId="4" fillId="0" borderId="0"/>
    <xf numFmtId="0" fontId="46" fillId="33" borderId="16" applyNumberFormat="0" applyAlignment="0" applyProtection="0"/>
    <xf numFmtId="10" fontId="47" fillId="49" borderId="1" applyNumberFormat="0" applyBorder="0" applyAlignment="0" applyProtection="0"/>
    <xf numFmtId="165" fontId="22" fillId="50" borderId="1">
      <alignment vertical="center"/>
      <protection locked="0"/>
    </xf>
    <xf numFmtId="0" fontId="48" fillId="0" borderId="0">
      <alignment horizontal="center" vertical="center" wrapText="1"/>
    </xf>
    <xf numFmtId="169" fontId="4" fillId="51" borderId="1">
      <alignment vertical="center"/>
    </xf>
    <xf numFmtId="180" fontId="49" fillId="0" borderId="0" applyFont="0" applyFill="0" applyBorder="0" applyAlignment="0" applyProtection="0"/>
    <xf numFmtId="0" fontId="50" fillId="0" borderId="0">
      <alignment horizontal="center" vertical="center" wrapText="1"/>
    </xf>
    <xf numFmtId="172" fontId="51" fillId="52" borderId="17" applyBorder="0" applyAlignment="0">
      <alignment horizontal="left" indent="1"/>
    </xf>
    <xf numFmtId="0" fontId="52" fillId="0" borderId="18" applyNumberFormat="0" applyFill="0" applyAlignment="0" applyProtection="0"/>
    <xf numFmtId="0" fontId="53" fillId="53" borderId="0" applyNumberFormat="0" applyBorder="0" applyAlignment="0" applyProtection="0"/>
    <xf numFmtId="0" fontId="14" fillId="5" borderId="1" applyFont="0" applyBorder="0" applyAlignment="0">
      <alignment horizontal="center" vertical="center"/>
    </xf>
    <xf numFmtId="181" fontId="54" fillId="0" borderId="0"/>
    <xf numFmtId="0" fontId="4" fillId="0" borderId="0"/>
    <xf numFmtId="0" fontId="4" fillId="0" borderId="0"/>
    <xf numFmtId="0" fontId="4" fillId="0" borderId="0"/>
    <xf numFmtId="0" fontId="15" fillId="0" borderId="0"/>
    <xf numFmtId="0" fontId="15" fillId="0" borderId="0"/>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5" fillId="0" borderId="0">
      <alignment horizontal="left"/>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183" fontId="3" fillId="0" borderId="0" applyFont="0" applyFill="0" applyBorder="0" applyAlignment="0" applyProtection="0"/>
    <xf numFmtId="0" fontId="57" fillId="54" borderId="19" applyNumberFormat="0" applyAlignment="0" applyProtection="0"/>
    <xf numFmtId="0" fontId="58" fillId="5" borderId="0">
      <alignment vertical="center"/>
    </xf>
    <xf numFmtId="39" fontId="28" fillId="5"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5" fillId="0" borderId="0"/>
    <xf numFmtId="0" fontId="4" fillId="0" borderId="0"/>
    <xf numFmtId="169" fontId="59" fillId="51"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60" fillId="56" borderId="1">
      <alignment vertical="top"/>
    </xf>
    <xf numFmtId="0" fontId="61" fillId="57" borderId="0">
      <alignment horizontal="center" vertical="center"/>
    </xf>
    <xf numFmtId="0" fontId="61" fillId="57" borderId="0">
      <alignment horizontal="right" vertical="top"/>
    </xf>
    <xf numFmtId="0" fontId="62" fillId="0" borderId="0" applyNumberFormat="0" applyFill="0" applyBorder="0" applyAlignment="0" applyProtection="0"/>
    <xf numFmtId="187" fontId="4" fillId="34" borderId="1">
      <alignment vertical="center"/>
    </xf>
    <xf numFmtId="188" fontId="63" fillId="0" borderId="1">
      <alignment horizontal="left" vertical="center"/>
      <protection locked="0"/>
    </xf>
    <xf numFmtId="0" fontId="4" fillId="58" borderId="0"/>
    <xf numFmtId="0" fontId="15" fillId="0" borderId="0"/>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0" fontId="64" fillId="0" borderId="0"/>
    <xf numFmtId="3" fontId="35"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5" fillId="0" borderId="0">
      <alignment horizontal="left"/>
    </xf>
    <xf numFmtId="191" fontId="4" fillId="5" borderId="0" applyFill="0"/>
    <xf numFmtId="0" fontId="65" fillId="0" borderId="0" applyNumberFormat="0" applyFill="0" applyBorder="0" applyAlignment="0" applyProtection="0">
      <alignment horizontal="center"/>
    </xf>
    <xf numFmtId="169" fontId="21" fillId="6" borderId="6">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6" fillId="0" borderId="21"/>
    <xf numFmtId="0" fontId="67" fillId="0" borderId="0" applyNumberFormat="0" applyFill="0" applyBorder="0" applyAlignment="0" applyProtection="0"/>
    <xf numFmtId="0" fontId="68" fillId="59" borderId="22">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68" fillId="50" borderId="1">
      <alignment horizontal="right" wrapText="1"/>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28" fillId="5" borderId="0" applyNumberFormat="0" applyFont="0" applyFill="0" applyBorder="0" applyAlignment="0" applyProtection="0">
      <alignment vertical="center"/>
    </xf>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3" fillId="0" borderId="0">
      <alignment horizontal="left"/>
    </xf>
    <xf numFmtId="0" fontId="74" fillId="5" borderId="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75" fillId="5" borderId="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9" fillId="0" borderId="0"/>
    <xf numFmtId="0" fontId="4" fillId="0" borderId="0"/>
    <xf numFmtId="0" fontId="4" fillId="0" borderId="0"/>
    <xf numFmtId="0" fontId="4" fillId="0" borderId="0"/>
    <xf numFmtId="0" fontId="9"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1" fillId="0" borderId="0"/>
    <xf numFmtId="0" fontId="1" fillId="0" borderId="0"/>
    <xf numFmtId="0" fontId="4" fillId="0" borderId="0"/>
    <xf numFmtId="0" fontId="77"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9" fontId="1" fillId="0" borderId="0" applyFont="0" applyFill="0" applyBorder="0" applyAlignment="0" applyProtection="0"/>
    <xf numFmtId="9" fontId="9"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0" fillId="38" borderId="0">
      <alignment horizontal="center" vertical="top"/>
    </xf>
    <xf numFmtId="3" fontId="81" fillId="0" borderId="0" applyFont="0" applyFill="0" applyBorder="0" applyProtection="0">
      <alignment horizontal="right" vertical="center"/>
    </xf>
    <xf numFmtId="0" fontId="16" fillId="0" borderId="0"/>
    <xf numFmtId="0" fontId="4" fillId="0" borderId="0"/>
    <xf numFmtId="0" fontId="15" fillId="0" borderId="0"/>
    <xf numFmtId="0" fontId="16" fillId="0" borderId="0"/>
    <xf numFmtId="196" fontId="82" fillId="0" borderId="0" applyFont="0" applyFill="0" applyBorder="0" applyAlignment="0" applyProtection="0"/>
    <xf numFmtId="167" fontId="22" fillId="0" borderId="0" applyFont="0" applyFill="0" applyBorder="0" applyAlignment="0" applyProtection="0"/>
    <xf numFmtId="167" fontId="3" fillId="0" borderId="0" applyFont="0" applyFill="0" applyBorder="0" applyAlignment="0" applyProtection="0"/>
    <xf numFmtId="167" fontId="9"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77"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0" fontId="83" fillId="0" borderId="0"/>
    <xf numFmtId="0" fontId="84" fillId="68" borderId="27" applyNumberFormat="0" applyAlignment="0" applyProtection="0"/>
    <xf numFmtId="0" fontId="89" fillId="0" borderId="0" applyNumberFormat="0" applyFill="0" applyBorder="0" applyAlignment="0" applyProtection="0"/>
  </cellStyleXfs>
  <cellXfs count="344">
    <xf numFmtId="0" fontId="0" fillId="0" borderId="0" xfId="0"/>
    <xf numFmtId="0" fontId="0" fillId="0" borderId="0" xfId="0"/>
    <xf numFmtId="0" fontId="0" fillId="0" borderId="0" xfId="0" applyProtection="1"/>
    <xf numFmtId="0" fontId="0" fillId="0" borderId="0" xfId="0" applyFill="1" applyProtection="1"/>
    <xf numFmtId="0" fontId="0" fillId="0" borderId="0" xfId="0" applyBorder="1" applyProtection="1"/>
    <xf numFmtId="0" fontId="0" fillId="0" borderId="0" xfId="0" applyFill="1"/>
    <xf numFmtId="0" fontId="0" fillId="0" borderId="0" xfId="0" applyBorder="1"/>
    <xf numFmtId="0" fontId="0" fillId="0" borderId="33" xfId="0" applyBorder="1" applyProtection="1"/>
    <xf numFmtId="0" fontId="0" fillId="0" borderId="33" xfId="0" applyBorder="1"/>
    <xf numFmtId="0" fontId="0" fillId="0" borderId="41" xfId="0" applyFill="1" applyBorder="1" applyProtection="1"/>
    <xf numFmtId="0" fontId="0" fillId="0" borderId="41" xfId="0" applyBorder="1" applyProtection="1"/>
    <xf numFmtId="0" fontId="0" fillId="0" borderId="41" xfId="0" applyFill="1" applyBorder="1"/>
    <xf numFmtId="0" fontId="0" fillId="0" borderId="41" xfId="0" applyBorder="1"/>
    <xf numFmtId="0" fontId="0" fillId="0" borderId="50" xfId="0" applyBorder="1" applyProtection="1"/>
    <xf numFmtId="0" fontId="0" fillId="0" borderId="50" xfId="0" applyFill="1" applyBorder="1" applyProtection="1"/>
    <xf numFmtId="4" fontId="7" fillId="0" borderId="50" xfId="0" applyNumberFormat="1" applyFont="1" applyFill="1" applyBorder="1" applyAlignment="1" applyProtection="1">
      <alignment vertical="center"/>
    </xf>
    <xf numFmtId="4" fontId="7" fillId="0" borderId="50" xfId="0" applyNumberFormat="1" applyFont="1" applyBorder="1" applyAlignment="1" applyProtection="1">
      <alignment vertical="center"/>
    </xf>
    <xf numFmtId="0" fontId="0" fillId="0" borderId="51" xfId="0" applyBorder="1" applyAlignment="1" applyProtection="1">
      <alignment horizontal="right" vertical="center"/>
    </xf>
    <xf numFmtId="0" fontId="0" fillId="0" borderId="51" xfId="0" applyBorder="1" applyProtection="1"/>
    <xf numFmtId="4" fontId="7" fillId="0" borderId="51" xfId="1" applyNumberFormat="1" applyFont="1" applyFill="1" applyBorder="1" applyAlignment="1" applyProtection="1">
      <alignment horizontal="right" vertical="center"/>
    </xf>
    <xf numFmtId="4" fontId="7" fillId="0" borderId="51" xfId="0" applyNumberFormat="1" applyFont="1" applyFill="1" applyBorder="1" applyAlignment="1" applyProtection="1">
      <alignment horizontal="right" vertical="center"/>
    </xf>
    <xf numFmtId="0" fontId="7" fillId="0" borderId="51" xfId="0" applyFont="1" applyFill="1" applyBorder="1" applyAlignment="1" applyProtection="1">
      <alignment horizontal="right" vertical="center" wrapText="1"/>
    </xf>
    <xf numFmtId="0" fontId="0" fillId="0" borderId="51" xfId="0" applyFill="1" applyBorder="1" applyAlignment="1" applyProtection="1">
      <alignment horizontal="right" vertical="center"/>
    </xf>
    <xf numFmtId="0" fontId="0" fillId="0" borderId="51" xfId="0" applyFill="1" applyBorder="1" applyProtection="1"/>
    <xf numFmtId="4" fontId="7" fillId="0" borderId="51" xfId="0" applyNumberFormat="1" applyFont="1" applyFill="1" applyBorder="1" applyAlignment="1" applyProtection="1">
      <alignment horizontal="right" vertical="center" wrapText="1"/>
    </xf>
    <xf numFmtId="0" fontId="5" fillId="0" borderId="51" xfId="0" applyFont="1" applyFill="1" applyBorder="1" applyAlignment="1" applyProtection="1">
      <alignment horizontal="right" vertical="center" wrapText="1"/>
    </xf>
    <xf numFmtId="4" fontId="35" fillId="0" borderId="51" xfId="12" applyNumberFormat="1" applyFont="1" applyFill="1" applyBorder="1" applyAlignment="1">
      <alignment horizontal="right" vertical="center" wrapText="1"/>
    </xf>
    <xf numFmtId="4" fontId="94" fillId="0" borderId="51" xfId="12" applyNumberFormat="1" applyFont="1" applyFill="1" applyBorder="1" applyAlignment="1">
      <alignment horizontal="right" vertical="center" wrapText="1"/>
    </xf>
    <xf numFmtId="4" fontId="5" fillId="0" borderId="51" xfId="0" applyNumberFormat="1" applyFont="1" applyFill="1" applyBorder="1" applyAlignment="1" applyProtection="1">
      <alignment horizontal="right" vertical="center" wrapText="1"/>
    </xf>
    <xf numFmtId="4" fontId="5" fillId="2" borderId="51" xfId="0" applyNumberFormat="1" applyFont="1" applyFill="1" applyBorder="1" applyAlignment="1" applyProtection="1">
      <alignment horizontal="right" vertical="center" wrapText="1"/>
    </xf>
    <xf numFmtId="4" fontId="7" fillId="0" borderId="51" xfId="0" applyNumberFormat="1" applyFont="1" applyBorder="1" applyAlignment="1" applyProtection="1">
      <alignment horizontal="right" vertical="center"/>
    </xf>
    <xf numFmtId="4" fontId="94" fillId="0" borderId="51" xfId="0" applyNumberFormat="1" applyFont="1" applyFill="1" applyBorder="1" applyAlignment="1">
      <alignment horizontal="right" vertical="center" wrapText="1"/>
    </xf>
    <xf numFmtId="4" fontId="5" fillId="2" borderId="51" xfId="0" applyNumberFormat="1" applyFont="1" applyFill="1" applyBorder="1" applyAlignment="1" applyProtection="1">
      <alignment horizontal="right" vertical="center"/>
    </xf>
    <xf numFmtId="4" fontId="93" fillId="0" borderId="51" xfId="1" applyNumberFormat="1" applyFont="1" applyFill="1" applyBorder="1" applyAlignment="1" applyProtection="1">
      <alignment horizontal="right" vertical="center"/>
      <protection locked="0"/>
    </xf>
    <xf numFmtId="4" fontId="5" fillId="0" borderId="51" xfId="0" applyNumberFormat="1" applyFont="1" applyFill="1" applyBorder="1" applyAlignment="1" applyProtection="1">
      <alignment horizontal="right" vertical="center"/>
    </xf>
    <xf numFmtId="4" fontId="5" fillId="0" borderId="51" xfId="0" applyNumberFormat="1" applyFont="1" applyBorder="1" applyAlignment="1" applyProtection="1">
      <alignment horizontal="right" vertical="center"/>
    </xf>
    <xf numFmtId="4" fontId="6" fillId="2" borderId="51" xfId="0" applyNumberFormat="1" applyFont="1" applyFill="1" applyBorder="1" applyAlignment="1" applyProtection="1">
      <alignment horizontal="right" vertical="center"/>
    </xf>
    <xf numFmtId="0" fontId="10" fillId="0" borderId="51" xfId="0" applyFont="1" applyFill="1" applyBorder="1" applyAlignment="1" applyProtection="1">
      <alignment horizontal="right" vertical="center"/>
    </xf>
    <xf numFmtId="4" fontId="86" fillId="0" borderId="51" xfId="0" applyNumberFormat="1" applyFont="1" applyFill="1" applyBorder="1" applyAlignment="1">
      <alignment horizontal="right" vertical="center" wrapText="1"/>
    </xf>
    <xf numFmtId="4" fontId="86" fillId="0" borderId="51" xfId="12" applyNumberFormat="1" applyFont="1" applyFill="1" applyBorder="1" applyAlignment="1">
      <alignment horizontal="right" vertical="center" wrapText="1"/>
    </xf>
    <xf numFmtId="4" fontId="85" fillId="2" borderId="51" xfId="0" applyNumberFormat="1" applyFont="1" applyFill="1" applyBorder="1" applyAlignment="1" applyProtection="1">
      <alignment horizontal="right" vertical="center"/>
    </xf>
    <xf numFmtId="4" fontId="85" fillId="0" borderId="51" xfId="0" applyNumberFormat="1" applyFont="1" applyFill="1" applyBorder="1" applyAlignment="1" applyProtection="1">
      <alignment horizontal="right" vertical="center" wrapText="1"/>
    </xf>
    <xf numFmtId="0" fontId="0" fillId="0" borderId="51" xfId="0" applyBorder="1" applyAlignment="1">
      <alignment horizontal="right" vertical="center"/>
    </xf>
    <xf numFmtId="0" fontId="5" fillId="0" borderId="51" xfId="0" applyFont="1" applyBorder="1" applyAlignment="1" applyProtection="1">
      <alignment horizontal="right" vertical="center"/>
    </xf>
    <xf numFmtId="0" fontId="5" fillId="0" borderId="51" xfId="0" applyFont="1" applyFill="1" applyBorder="1" applyAlignment="1" applyProtection="1">
      <alignment horizontal="right" vertical="center"/>
    </xf>
    <xf numFmtId="4" fontId="5" fillId="0" borderId="51" xfId="12" applyNumberFormat="1" applyFont="1" applyFill="1" applyBorder="1" applyAlignment="1" applyProtection="1">
      <alignment horizontal="right" vertical="center" wrapText="1"/>
    </xf>
    <xf numFmtId="2" fontId="5" fillId="0" borderId="51" xfId="12" applyNumberFormat="1" applyFont="1" applyFill="1" applyBorder="1" applyAlignment="1" applyProtection="1">
      <alignment horizontal="right" vertical="center" wrapText="1"/>
    </xf>
    <xf numFmtId="0" fontId="8" fillId="0" borderId="51" xfId="12" applyFont="1" applyFill="1" applyBorder="1" applyAlignment="1" applyProtection="1">
      <alignment horizontal="right" vertical="center" wrapText="1"/>
    </xf>
    <xf numFmtId="0" fontId="87" fillId="0" borderId="51" xfId="3229" applyFont="1" applyFill="1" applyBorder="1" applyAlignment="1" applyProtection="1">
      <alignment horizontal="right" vertical="center" wrapText="1"/>
    </xf>
    <xf numFmtId="4" fontId="85" fillId="0" borderId="51" xfId="6" applyNumberFormat="1" applyFont="1" applyFill="1" applyBorder="1" applyAlignment="1" applyProtection="1">
      <alignment horizontal="right" vertical="center" wrapText="1"/>
    </xf>
    <xf numFmtId="4" fontId="85" fillId="0" borderId="51" xfId="1" applyNumberFormat="1" applyFont="1" applyFill="1" applyBorder="1" applyAlignment="1" applyProtection="1">
      <alignment horizontal="right" vertical="center"/>
    </xf>
    <xf numFmtId="4" fontId="85" fillId="0" borderId="51" xfId="0" applyNumberFormat="1" applyFont="1" applyFill="1" applyBorder="1" applyAlignment="1" applyProtection="1">
      <alignment horizontal="right" vertical="center"/>
    </xf>
    <xf numFmtId="0" fontId="0" fillId="0" borderId="51" xfId="0" applyBorder="1"/>
    <xf numFmtId="0" fontId="95" fillId="0" borderId="0" xfId="0" applyFont="1"/>
    <xf numFmtId="4" fontId="94" fillId="72" borderId="51" xfId="12" applyNumberFormat="1" applyFont="1" applyFill="1" applyBorder="1" applyAlignment="1">
      <alignment horizontal="right" vertical="center" wrapText="1"/>
    </xf>
    <xf numFmtId="4" fontId="0" fillId="0" borderId="0" xfId="0" applyNumberFormat="1"/>
    <xf numFmtId="0" fontId="0" fillId="72" borderId="0" xfId="0" applyFill="1"/>
    <xf numFmtId="4" fontId="0" fillId="72" borderId="0" xfId="0" applyNumberFormat="1" applyFill="1"/>
    <xf numFmtId="199" fontId="96" fillId="72" borderId="0" xfId="0" applyNumberFormat="1" applyFont="1" applyFill="1" applyBorder="1" applyAlignment="1" applyProtection="1">
      <alignment horizontal="center" vertical="center"/>
    </xf>
    <xf numFmtId="0" fontId="5" fillId="0" borderId="0" xfId="12" applyFont="1" applyFill="1" applyBorder="1" applyAlignment="1" applyProtection="1">
      <alignment horizontal="left" vertical="center" wrapText="1"/>
    </xf>
    <xf numFmtId="4" fontId="35" fillId="74" borderId="51" xfId="12" applyNumberFormat="1" applyFont="1" applyFill="1" applyBorder="1" applyAlignment="1">
      <alignment horizontal="right" vertical="center" wrapText="1"/>
    </xf>
    <xf numFmtId="4" fontId="94" fillId="74" borderId="51" xfId="12" applyNumberFormat="1" applyFont="1" applyFill="1" applyBorder="1" applyAlignment="1">
      <alignment horizontal="right" vertical="center" wrapText="1"/>
    </xf>
    <xf numFmtId="4" fontId="0" fillId="0" borderId="0" xfId="0" applyNumberFormat="1" applyProtection="1"/>
    <xf numFmtId="4" fontId="5" fillId="74" borderId="51" xfId="0" applyNumberFormat="1" applyFont="1" applyFill="1" applyBorder="1" applyAlignment="1" applyProtection="1">
      <alignment horizontal="right" vertical="center" wrapText="1"/>
    </xf>
    <xf numFmtId="1" fontId="97" fillId="76" borderId="49" xfId="11" applyNumberFormat="1" applyFont="1" applyFill="1" applyBorder="1" applyAlignment="1" applyProtection="1">
      <alignment horizontal="center" vertical="center"/>
    </xf>
    <xf numFmtId="0" fontId="103" fillId="0" borderId="32" xfId="0" applyFont="1" applyBorder="1" applyAlignment="1" applyProtection="1">
      <alignment horizontal="center" vertical="center" wrapText="1"/>
    </xf>
    <xf numFmtId="0" fontId="103" fillId="0" borderId="32" xfId="0" applyFont="1" applyBorder="1" applyAlignment="1" applyProtection="1">
      <alignment horizontal="center" vertical="center"/>
    </xf>
    <xf numFmtId="0" fontId="103" fillId="0" borderId="32" xfId="0" applyFont="1" applyBorder="1" applyAlignment="1" applyProtection="1">
      <alignment vertical="center" wrapText="1"/>
    </xf>
    <xf numFmtId="0" fontId="98" fillId="0" borderId="32" xfId="0" applyFont="1" applyBorder="1" applyProtection="1"/>
    <xf numFmtId="4" fontId="103" fillId="0" borderId="32" xfId="1" applyNumberFormat="1" applyFont="1" applyFill="1" applyBorder="1" applyAlignment="1" applyProtection="1">
      <alignment horizontal="right" vertical="center"/>
    </xf>
    <xf numFmtId="0" fontId="116" fillId="0" borderId="32" xfId="7" applyFont="1" applyBorder="1" applyAlignment="1" applyProtection="1">
      <alignment vertical="center" wrapText="1"/>
    </xf>
    <xf numFmtId="1" fontId="102" fillId="0" borderId="32" xfId="11" applyNumberFormat="1" applyFont="1" applyFill="1" applyBorder="1" applyAlignment="1" applyProtection="1">
      <alignment horizontal="center" vertical="center" wrapText="1"/>
    </xf>
    <xf numFmtId="0" fontId="102" fillId="0" borderId="49" xfId="0" applyFont="1" applyFill="1" applyBorder="1" applyAlignment="1" applyProtection="1">
      <alignment horizontal="right" vertical="center" wrapText="1"/>
    </xf>
    <xf numFmtId="0" fontId="98" fillId="0" borderId="49" xfId="0" applyFont="1" applyBorder="1" applyAlignment="1" applyProtection="1">
      <alignment horizontal="right"/>
    </xf>
    <xf numFmtId="49" fontId="102" fillId="75" borderId="32" xfId="11" applyNumberFormat="1" applyFont="1" applyFill="1" applyBorder="1" applyAlignment="1" applyProtection="1">
      <alignment horizontal="right" vertical="center" wrapText="1"/>
    </xf>
    <xf numFmtId="0" fontId="102" fillId="75" borderId="32" xfId="12" applyFont="1" applyFill="1" applyBorder="1" applyAlignment="1">
      <alignment vertical="center" wrapText="1"/>
    </xf>
    <xf numFmtId="0" fontId="102" fillId="75" borderId="32" xfId="12" applyFont="1" applyFill="1" applyBorder="1" applyAlignment="1" applyProtection="1">
      <alignment horizontal="center" vertical="center" wrapText="1"/>
    </xf>
    <xf numFmtId="4" fontId="102" fillId="75" borderId="32" xfId="0" applyNumberFormat="1" applyFont="1" applyFill="1" applyBorder="1" applyAlignment="1" applyProtection="1">
      <alignment horizontal="right" vertical="center" wrapText="1"/>
    </xf>
    <xf numFmtId="0" fontId="102" fillId="0" borderId="32" xfId="12" applyFont="1" applyFill="1" applyBorder="1" applyAlignment="1" applyProtection="1">
      <alignment vertical="center" wrapText="1"/>
    </xf>
    <xf numFmtId="4" fontId="102" fillId="0" borderId="32" xfId="0" applyNumberFormat="1" applyFont="1" applyFill="1" applyBorder="1" applyAlignment="1" applyProtection="1">
      <alignment horizontal="right" vertical="center" wrapText="1"/>
    </xf>
    <xf numFmtId="0" fontId="102" fillId="0" borderId="32" xfId="12" applyFont="1" applyFill="1" applyBorder="1" applyAlignment="1" applyProtection="1">
      <alignment horizontal="left" vertical="center" wrapText="1"/>
    </xf>
    <xf numFmtId="1" fontId="103" fillId="0" borderId="32" xfId="12" applyNumberFormat="1" applyFont="1" applyFill="1" applyBorder="1" applyAlignment="1" applyProtection="1">
      <alignment horizontal="center" vertical="center" wrapText="1"/>
    </xf>
    <xf numFmtId="0" fontId="122" fillId="0" borderId="32" xfId="7" applyFont="1" applyFill="1" applyBorder="1" applyAlignment="1" applyProtection="1">
      <alignment vertical="center" wrapText="1"/>
      <protection locked="0"/>
    </xf>
    <xf numFmtId="0" fontId="102" fillId="0" borderId="32" xfId="0" applyFont="1" applyFill="1" applyBorder="1" applyAlignment="1" applyProtection="1">
      <alignment horizontal="center" vertical="center" wrapText="1"/>
    </xf>
    <xf numFmtId="1" fontId="103" fillId="0" borderId="32" xfId="12" applyNumberFormat="1" applyFont="1" applyBorder="1" applyAlignment="1" applyProtection="1">
      <alignment horizontal="center" vertical="center" wrapText="1"/>
    </xf>
    <xf numFmtId="0" fontId="102" fillId="2" borderId="32" xfId="0" applyFont="1" applyFill="1" applyBorder="1" applyAlignment="1" applyProtection="1">
      <alignment horizontal="center" vertical="center" wrapText="1"/>
    </xf>
    <xf numFmtId="1" fontId="103" fillId="75" borderId="32" xfId="12" applyNumberFormat="1" applyFont="1" applyFill="1" applyBorder="1" applyAlignment="1" applyProtection="1">
      <alignment horizontal="right" vertical="center" wrapText="1"/>
    </xf>
    <xf numFmtId="0" fontId="102" fillId="75" borderId="32" xfId="7" applyFont="1" applyFill="1" applyBorder="1" applyAlignment="1" applyProtection="1">
      <alignment vertical="center" wrapText="1"/>
      <protection locked="0"/>
    </xf>
    <xf numFmtId="0" fontId="102" fillId="75" borderId="32" xfId="0" applyFont="1" applyFill="1" applyBorder="1" applyAlignment="1" applyProtection="1">
      <alignment horizontal="center" vertical="center" wrapText="1"/>
    </xf>
    <xf numFmtId="0" fontId="116" fillId="75" borderId="32" xfId="0" applyFont="1" applyFill="1" applyBorder="1" applyAlignment="1" applyProtection="1">
      <alignment vertical="center" wrapText="1"/>
    </xf>
    <xf numFmtId="0" fontId="116" fillId="78" borderId="32" xfId="0" applyFont="1" applyFill="1" applyBorder="1" applyAlignment="1" applyProtection="1">
      <alignment vertical="center" wrapText="1"/>
    </xf>
    <xf numFmtId="0" fontId="102" fillId="78" borderId="32" xfId="0" applyFont="1" applyFill="1" applyBorder="1" applyAlignment="1" applyProtection="1">
      <alignment horizontal="center" vertical="center" wrapText="1"/>
    </xf>
    <xf numFmtId="4" fontId="102" fillId="78" borderId="32" xfId="0" applyNumberFormat="1" applyFont="1" applyFill="1" applyBorder="1" applyAlignment="1" applyProtection="1">
      <alignment horizontal="right" vertical="center" wrapText="1"/>
    </xf>
    <xf numFmtId="0" fontId="116" fillId="2" borderId="32" xfId="0" applyFont="1" applyFill="1" applyBorder="1" applyAlignment="1" applyProtection="1">
      <alignment horizontal="center" vertical="center" wrapText="1"/>
    </xf>
    <xf numFmtId="0" fontId="117" fillId="2" borderId="32" xfId="7" applyFont="1" applyFill="1" applyBorder="1" applyAlignment="1" applyProtection="1">
      <alignment vertical="center" wrapText="1"/>
    </xf>
    <xf numFmtId="0" fontId="103" fillId="78" borderId="32" xfId="12" applyFont="1" applyFill="1" applyBorder="1" applyAlignment="1" applyProtection="1">
      <alignment horizontal="right" vertical="center" wrapText="1"/>
    </xf>
    <xf numFmtId="0" fontId="102" fillId="78" borderId="32" xfId="12" applyFont="1" applyFill="1" applyBorder="1" applyAlignment="1">
      <alignment vertical="center" wrapText="1"/>
    </xf>
    <xf numFmtId="0" fontId="113" fillId="78" borderId="32" xfId="12" applyFont="1" applyFill="1" applyBorder="1" applyAlignment="1">
      <alignment vertical="center" wrapText="1"/>
    </xf>
    <xf numFmtId="1" fontId="103" fillId="2" borderId="32" xfId="12" applyNumberFormat="1" applyFont="1" applyFill="1" applyBorder="1" applyAlignment="1" applyProtection="1">
      <alignment horizontal="center" vertical="center" wrapText="1"/>
    </xf>
    <xf numFmtId="0" fontId="122" fillId="2" borderId="32" xfId="7" applyFont="1" applyFill="1" applyBorder="1" applyAlignment="1" applyProtection="1">
      <alignment vertical="center" wrapText="1"/>
    </xf>
    <xf numFmtId="0" fontId="102" fillId="2" borderId="32" xfId="7" applyFont="1" applyFill="1" applyBorder="1" applyAlignment="1" applyProtection="1">
      <alignment horizontal="center" vertical="center"/>
    </xf>
    <xf numFmtId="0" fontId="102" fillId="0" borderId="32" xfId="7" applyFont="1" applyFill="1" applyBorder="1" applyAlignment="1">
      <alignment vertical="center" wrapText="1"/>
    </xf>
    <xf numFmtId="0" fontId="102" fillId="0" borderId="32" xfId="12" applyFont="1" applyFill="1" applyBorder="1" applyAlignment="1">
      <alignment horizontal="center" vertical="center" wrapText="1"/>
    </xf>
    <xf numFmtId="0" fontId="116" fillId="0" borderId="32" xfId="7" applyFont="1" applyFill="1" applyBorder="1" applyAlignment="1" applyProtection="1">
      <alignment vertical="center" wrapText="1"/>
      <protection locked="0"/>
    </xf>
    <xf numFmtId="0" fontId="103" fillId="0" borderId="32" xfId="0" applyFont="1" applyFill="1" applyBorder="1" applyAlignment="1" applyProtection="1">
      <alignment horizontal="center" vertical="center" wrapText="1"/>
      <protection locked="0"/>
    </xf>
    <xf numFmtId="0" fontId="122" fillId="0" borderId="32" xfId="12" applyFont="1" applyFill="1" applyBorder="1" applyAlignment="1">
      <alignment vertical="center" wrapText="1"/>
    </xf>
    <xf numFmtId="0" fontId="117" fillId="2" borderId="32" xfId="0" applyFont="1" applyFill="1" applyBorder="1" applyAlignment="1" applyProtection="1">
      <alignment vertical="center" wrapText="1"/>
    </xf>
    <xf numFmtId="0" fontId="116" fillId="2" borderId="32" xfId="0" applyFont="1" applyFill="1" applyBorder="1" applyAlignment="1" applyProtection="1">
      <alignment vertical="center" wrapText="1"/>
    </xf>
    <xf numFmtId="2" fontId="103" fillId="78" borderId="32" xfId="12" applyNumberFormat="1" applyFont="1" applyFill="1" applyBorder="1" applyAlignment="1" applyProtection="1">
      <alignment horizontal="right" vertical="center" wrapText="1"/>
    </xf>
    <xf numFmtId="1" fontId="103" fillId="78" borderId="32" xfId="12" applyNumberFormat="1" applyFont="1" applyFill="1" applyBorder="1" applyAlignment="1" applyProtection="1">
      <alignment horizontal="right" vertical="center" wrapText="1"/>
    </xf>
    <xf numFmtId="0" fontId="103" fillId="78" borderId="32" xfId="0" applyFont="1" applyFill="1" applyBorder="1" applyAlignment="1" applyProtection="1">
      <alignment vertical="center" wrapText="1"/>
    </xf>
    <xf numFmtId="0" fontId="116" fillId="78" borderId="32" xfId="0" applyFont="1" applyFill="1" applyBorder="1" applyAlignment="1">
      <alignment vertical="center" wrapText="1"/>
    </xf>
    <xf numFmtId="0" fontId="115" fillId="2" borderId="32" xfId="0" applyFont="1" applyFill="1" applyBorder="1" applyAlignment="1" applyProtection="1">
      <alignment vertical="center" wrapText="1"/>
    </xf>
    <xf numFmtId="0" fontId="114" fillId="2" borderId="32" xfId="0" applyFont="1" applyFill="1" applyBorder="1" applyAlignment="1" applyProtection="1">
      <alignment horizontal="center" vertical="center" wrapText="1"/>
    </xf>
    <xf numFmtId="0" fontId="117" fillId="0" borderId="32" xfId="0" applyFont="1" applyBorder="1" applyAlignment="1" applyProtection="1">
      <alignment vertical="center" wrapText="1"/>
    </xf>
    <xf numFmtId="0" fontId="102" fillId="0" borderId="32" xfId="0" applyFont="1" applyBorder="1" applyAlignment="1" applyProtection="1">
      <alignment horizontal="center" vertical="center" wrapText="1"/>
    </xf>
    <xf numFmtId="0" fontId="122" fillId="0" borderId="32" xfId="7" applyFont="1" applyBorder="1" applyAlignment="1" applyProtection="1">
      <alignment vertical="center" wrapText="1"/>
    </xf>
    <xf numFmtId="0" fontId="102" fillId="0" borderId="32" xfId="7" applyFont="1" applyBorder="1" applyAlignment="1" applyProtection="1">
      <alignment horizontal="center" vertical="center"/>
    </xf>
    <xf numFmtId="0" fontId="117" fillId="0" borderId="32" xfId="0" applyFont="1" applyFill="1" applyBorder="1" applyAlignment="1" applyProtection="1">
      <alignment vertical="center" wrapText="1"/>
    </xf>
    <xf numFmtId="1" fontId="114" fillId="0" borderId="32" xfId="12" applyNumberFormat="1" applyFont="1" applyBorder="1" applyAlignment="1" applyProtection="1">
      <alignment horizontal="center" vertical="center" wrapText="1"/>
    </xf>
    <xf numFmtId="0" fontId="128" fillId="0" borderId="32" xfId="12" applyFont="1" applyFill="1" applyBorder="1" applyAlignment="1">
      <alignment horizontal="center" vertical="center" wrapText="1"/>
    </xf>
    <xf numFmtId="0" fontId="116" fillId="0" borderId="32" xfId="0" applyFont="1" applyBorder="1" applyAlignment="1" applyProtection="1">
      <alignment vertical="center" wrapText="1"/>
    </xf>
    <xf numFmtId="0" fontId="102" fillId="0" borderId="49" xfId="0" applyFont="1" applyBorder="1" applyAlignment="1" applyProtection="1">
      <alignment horizontal="right"/>
    </xf>
    <xf numFmtId="0" fontId="98" fillId="0" borderId="49" xfId="0" applyFont="1" applyFill="1" applyBorder="1" applyAlignment="1" applyProtection="1">
      <alignment horizontal="right"/>
    </xf>
    <xf numFmtId="0" fontId="102" fillId="80" borderId="32" xfId="0" applyFont="1" applyFill="1" applyBorder="1" applyAlignment="1" applyProtection="1">
      <alignment horizontal="right" vertical="center" wrapText="1"/>
    </xf>
    <xf numFmtId="0" fontId="116" fillId="80" borderId="32" xfId="0" applyFont="1" applyFill="1" applyBorder="1" applyAlignment="1" applyProtection="1">
      <alignment vertical="center" wrapText="1"/>
    </xf>
    <xf numFmtId="0" fontId="102" fillId="80" borderId="32" xfId="0" applyFont="1" applyFill="1" applyBorder="1" applyAlignment="1" applyProtection="1">
      <alignment horizontal="center" vertical="center" wrapText="1"/>
    </xf>
    <xf numFmtId="4" fontId="103" fillId="80" borderId="32" xfId="1" applyNumberFormat="1" applyFont="1" applyFill="1" applyBorder="1" applyAlignment="1" applyProtection="1">
      <alignment horizontal="right" vertical="center"/>
    </xf>
    <xf numFmtId="4" fontId="102" fillId="80" borderId="32" xfId="0" applyNumberFormat="1" applyFont="1" applyFill="1" applyBorder="1" applyAlignment="1" applyProtection="1">
      <alignment horizontal="right" vertical="center" wrapText="1"/>
    </xf>
    <xf numFmtId="4" fontId="102" fillId="2" borderId="32" xfId="0" applyNumberFormat="1" applyFont="1" applyFill="1" applyBorder="1" applyAlignment="1" applyProtection="1">
      <alignment horizontal="right" vertical="center" wrapText="1"/>
    </xf>
    <xf numFmtId="49" fontId="102" fillId="80" borderId="32" xfId="11" applyNumberFormat="1" applyFont="1" applyFill="1" applyBorder="1" applyAlignment="1" applyProtection="1">
      <alignment horizontal="right" vertical="center" wrapText="1"/>
    </xf>
    <xf numFmtId="0" fontId="103" fillId="80" borderId="32" xfId="0" applyFont="1" applyFill="1" applyBorder="1" applyAlignment="1" applyProtection="1">
      <alignment vertical="center" wrapText="1"/>
    </xf>
    <xf numFmtId="0" fontId="103" fillId="80" borderId="32" xfId="12" applyFont="1" applyFill="1" applyBorder="1" applyAlignment="1" applyProtection="1">
      <alignment horizontal="right" vertical="center" wrapText="1"/>
    </xf>
    <xf numFmtId="49" fontId="103" fillId="80" borderId="32" xfId="0" applyNumberFormat="1" applyFont="1" applyFill="1" applyBorder="1" applyAlignment="1" applyProtection="1">
      <alignment horizontal="right" vertical="center"/>
    </xf>
    <xf numFmtId="0" fontId="116" fillId="80" borderId="32" xfId="7" applyFont="1" applyFill="1" applyBorder="1" applyAlignment="1" applyProtection="1">
      <alignment vertical="center" wrapText="1"/>
    </xf>
    <xf numFmtId="0" fontId="102" fillId="80" borderId="32" xfId="7" applyFont="1" applyFill="1" applyBorder="1" applyAlignment="1" applyProtection="1">
      <alignment horizontal="center" vertical="center" wrapText="1"/>
    </xf>
    <xf numFmtId="49" fontId="103" fillId="0" borderId="32" xfId="0" applyNumberFormat="1" applyFont="1" applyFill="1" applyBorder="1" applyAlignment="1" applyProtection="1">
      <alignment horizontal="center" vertical="center"/>
    </xf>
    <xf numFmtId="0" fontId="130" fillId="0" borderId="32" xfId="0" applyFont="1" applyFill="1" applyBorder="1" applyAlignment="1" applyProtection="1">
      <alignment horizontal="center" vertical="center" wrapText="1"/>
      <protection locked="0"/>
    </xf>
    <xf numFmtId="0" fontId="102" fillId="0" borderId="32" xfId="12" applyFont="1" applyFill="1" applyBorder="1" applyAlignment="1">
      <alignment vertical="center" wrapText="1"/>
    </xf>
    <xf numFmtId="0" fontId="114" fillId="80" borderId="32" xfId="0" applyFont="1" applyFill="1" applyBorder="1" applyAlignment="1" applyProtection="1">
      <alignment horizontal="right" vertical="center"/>
    </xf>
    <xf numFmtId="0" fontId="114" fillId="80" borderId="32" xfId="0" applyFont="1" applyFill="1" applyBorder="1" applyAlignment="1" applyProtection="1">
      <alignment horizontal="center" vertical="center" wrapText="1"/>
    </xf>
    <xf numFmtId="4" fontId="103" fillId="80" borderId="32" xfId="0" applyNumberFormat="1" applyFont="1" applyFill="1" applyBorder="1" applyAlignment="1" applyProtection="1">
      <alignment horizontal="right" vertical="center"/>
    </xf>
    <xf numFmtId="4" fontId="103" fillId="80" borderId="32" xfId="0" applyNumberFormat="1" applyFont="1" applyFill="1" applyBorder="1" applyAlignment="1" applyProtection="1">
      <alignment horizontal="left" vertical="center"/>
    </xf>
    <xf numFmtId="4" fontId="103" fillId="80" borderId="32" xfId="0" applyNumberFormat="1" applyFont="1" applyFill="1" applyBorder="1" applyAlignment="1" applyProtection="1">
      <alignment horizontal="center" vertical="center" wrapText="1"/>
    </xf>
    <xf numFmtId="0" fontId="116" fillId="0" borderId="32" xfId="7" applyFont="1" applyBorder="1" applyAlignment="1" applyProtection="1">
      <alignment horizontal="left" vertical="center" wrapText="1"/>
    </xf>
    <xf numFmtId="0" fontId="121" fillId="0" borderId="0" xfId="0" applyFont="1" applyFill="1" applyBorder="1" applyAlignment="1" applyProtection="1">
      <alignment horizontal="center" vertical="center"/>
    </xf>
    <xf numFmtId="4" fontId="103" fillId="0" borderId="0" xfId="0" applyNumberFormat="1" applyFont="1" applyFill="1" applyBorder="1" applyAlignment="1" applyProtection="1">
      <alignment horizontal="right" vertical="center"/>
    </xf>
    <xf numFmtId="4" fontId="103" fillId="0" borderId="0" xfId="0" applyNumberFormat="1" applyFont="1" applyFill="1" applyBorder="1" applyAlignment="1" applyProtection="1">
      <alignment horizontal="left" vertical="center"/>
    </xf>
    <xf numFmtId="4" fontId="103" fillId="0" borderId="0" xfId="0" applyNumberFormat="1" applyFont="1" applyFill="1" applyBorder="1" applyAlignment="1" applyProtection="1">
      <alignment horizontal="center" vertical="center" wrapText="1"/>
    </xf>
    <xf numFmtId="4" fontId="103" fillId="0" borderId="0" xfId="1" applyNumberFormat="1" applyFont="1" applyFill="1" applyBorder="1" applyAlignment="1" applyProtection="1">
      <alignment horizontal="left" vertical="center"/>
    </xf>
    <xf numFmtId="4" fontId="103" fillId="0" borderId="0" xfId="1" applyNumberFormat="1" applyFont="1" applyFill="1" applyBorder="1" applyAlignment="1" applyProtection="1">
      <alignment horizontal="right" vertical="center"/>
    </xf>
    <xf numFmtId="0" fontId="136" fillId="0" borderId="0" xfId="0" applyFont="1" applyProtection="1"/>
    <xf numFmtId="4" fontId="138" fillId="0" borderId="0" xfId="3230" applyNumberFormat="1" applyFont="1" applyAlignment="1" applyProtection="1">
      <alignment horizontal="left"/>
    </xf>
    <xf numFmtId="4" fontId="102" fillId="0" borderId="0" xfId="7" applyNumberFormat="1" applyFont="1" applyAlignment="1" applyProtection="1">
      <alignment horizontal="left"/>
    </xf>
    <xf numFmtId="0" fontId="102" fillId="0" borderId="0" xfId="7" applyFont="1" applyAlignment="1" applyProtection="1">
      <alignment horizontal="left"/>
    </xf>
    <xf numFmtId="0" fontId="102" fillId="0" borderId="0" xfId="7" applyFont="1" applyProtection="1"/>
    <xf numFmtId="0" fontId="137" fillId="0" borderId="0" xfId="7" applyFont="1" applyAlignment="1" applyProtection="1">
      <alignment horizontal="left"/>
    </xf>
    <xf numFmtId="0" fontId="103" fillId="0" borderId="28" xfId="0" applyFont="1" applyBorder="1" applyAlignment="1" applyProtection="1">
      <alignment horizontal="center" vertical="center"/>
    </xf>
    <xf numFmtId="0" fontId="103" fillId="69" borderId="28" xfId="0" applyFont="1" applyFill="1" applyBorder="1" applyAlignment="1" applyProtection="1">
      <alignment horizontal="center" vertical="center"/>
    </xf>
    <xf numFmtId="0" fontId="116" fillId="0" borderId="28" xfId="0" applyFont="1" applyFill="1" applyBorder="1" applyAlignment="1" applyProtection="1">
      <alignment horizontal="center" vertical="center" wrapText="1"/>
    </xf>
    <xf numFmtId="0" fontId="116" fillId="69" borderId="28" xfId="0" applyFont="1" applyFill="1" applyBorder="1" applyAlignment="1" applyProtection="1">
      <alignment horizontal="center" vertical="center" wrapText="1"/>
    </xf>
    <xf numFmtId="0" fontId="116" fillId="2" borderId="28" xfId="0" applyFont="1" applyFill="1" applyBorder="1" applyAlignment="1" applyProtection="1">
      <alignment horizontal="center" vertical="center" wrapText="1"/>
    </xf>
    <xf numFmtId="0" fontId="116" fillId="2" borderId="32" xfId="0" applyFont="1" applyFill="1" applyBorder="1" applyAlignment="1" applyProtection="1">
      <alignment horizontal="justify" vertical="center" wrapText="1"/>
    </xf>
    <xf numFmtId="0" fontId="116" fillId="80" borderId="32" xfId="0" applyFont="1" applyFill="1" applyBorder="1" applyAlignment="1" applyProtection="1">
      <alignment horizontal="justify" vertical="center" wrapText="1"/>
    </xf>
    <xf numFmtId="4" fontId="105" fillId="0" borderId="56" xfId="0" applyNumberFormat="1" applyFont="1" applyFill="1" applyBorder="1" applyAlignment="1" applyProtection="1">
      <alignment horizontal="center" vertical="center" wrapText="1"/>
    </xf>
    <xf numFmtId="0" fontId="140" fillId="0" borderId="0" xfId="0" applyFont="1" applyAlignment="1" applyProtection="1">
      <alignment horizontal="center"/>
    </xf>
    <xf numFmtId="0" fontId="141" fillId="0" borderId="0" xfId="0" applyFont="1" applyAlignment="1" applyProtection="1">
      <alignment horizontal="center" vertical="center"/>
    </xf>
    <xf numFmtId="0" fontId="116" fillId="2" borderId="32" xfId="7" applyFont="1" applyFill="1" applyBorder="1" applyAlignment="1" applyProtection="1">
      <alignment horizontal="justify" vertical="center" wrapText="1"/>
    </xf>
    <xf numFmtId="0" fontId="102" fillId="2" borderId="32" xfId="7" applyFont="1" applyFill="1" applyBorder="1" applyAlignment="1" applyProtection="1">
      <alignment horizontal="justify" vertical="center" wrapText="1"/>
    </xf>
    <xf numFmtId="0" fontId="122" fillId="0" borderId="32" xfId="7" applyFont="1" applyFill="1" applyBorder="1" applyAlignment="1">
      <alignment horizontal="justify" vertical="center" wrapText="1"/>
    </xf>
    <xf numFmtId="0" fontId="116" fillId="0" borderId="32" xfId="7" applyFont="1" applyFill="1" applyBorder="1" applyAlignment="1" applyProtection="1">
      <alignment horizontal="justify" vertical="center" wrapText="1"/>
      <protection locked="0"/>
    </xf>
    <xf numFmtId="0" fontId="117" fillId="0" borderId="32" xfId="0" applyFont="1" applyFill="1" applyBorder="1" applyAlignment="1" applyProtection="1">
      <alignment horizontal="justify" vertical="center" wrapText="1"/>
    </xf>
    <xf numFmtId="0" fontId="116" fillId="78" borderId="32" xfId="0" applyFont="1" applyFill="1" applyBorder="1" applyAlignment="1" applyProtection="1">
      <alignment horizontal="justify" vertical="center" wrapText="1"/>
    </xf>
    <xf numFmtId="0" fontId="103" fillId="78" borderId="32" xfId="0" applyFont="1" applyFill="1" applyBorder="1" applyAlignment="1" applyProtection="1">
      <alignment horizontal="justify" vertical="center" wrapText="1"/>
    </xf>
    <xf numFmtId="0" fontId="117" fillId="0" borderId="32" xfId="7" applyFont="1" applyFill="1" applyBorder="1" applyAlignment="1" applyProtection="1">
      <alignment horizontal="justify" vertical="center" wrapText="1"/>
      <protection locked="0"/>
    </xf>
    <xf numFmtId="0" fontId="103" fillId="0" borderId="32" xfId="763" applyFont="1" applyFill="1" applyBorder="1" applyAlignment="1">
      <alignment horizontal="justify" vertical="center" wrapText="1"/>
    </xf>
    <xf numFmtId="0" fontId="116" fillId="0" borderId="32" xfId="7" applyFont="1" applyBorder="1" applyAlignment="1" applyProtection="1">
      <alignment horizontal="justify" vertical="center" wrapText="1"/>
    </xf>
    <xf numFmtId="0" fontId="114" fillId="80" borderId="32" xfId="7" applyFont="1" applyFill="1" applyBorder="1" applyAlignment="1" applyProtection="1">
      <alignment horizontal="justify" vertical="center" wrapText="1"/>
    </xf>
    <xf numFmtId="0" fontId="88" fillId="0" borderId="41" xfId="0" applyFont="1" applyFill="1" applyBorder="1" applyAlignment="1" applyProtection="1">
      <alignment horizontal="center" vertical="center"/>
    </xf>
    <xf numFmtId="0" fontId="100" fillId="0" borderId="70" xfId="0" applyFont="1" applyBorder="1" applyAlignment="1">
      <alignment horizontal="right" vertical="center"/>
    </xf>
    <xf numFmtId="0" fontId="98" fillId="0" borderId="49" xfId="0" applyFont="1" applyBorder="1" applyProtection="1"/>
    <xf numFmtId="1" fontId="102" fillId="0" borderId="49" xfId="11" applyNumberFormat="1" applyFont="1" applyFill="1" applyBorder="1" applyAlignment="1" applyProtection="1">
      <alignment horizontal="center" vertical="center" wrapText="1"/>
    </xf>
    <xf numFmtId="0" fontId="114" fillId="0" borderId="49" xfId="12" applyFont="1" applyFill="1" applyBorder="1" applyAlignment="1" applyProtection="1">
      <alignment vertical="center" wrapText="1"/>
    </xf>
    <xf numFmtId="0" fontId="116" fillId="0" borderId="49" xfId="0" applyFont="1" applyBorder="1" applyAlignment="1" applyProtection="1">
      <alignment vertical="center" wrapText="1"/>
    </xf>
    <xf numFmtId="0" fontId="102" fillId="0" borderId="49" xfId="0" applyFont="1" applyBorder="1" applyAlignment="1" applyProtection="1">
      <alignment horizontal="center" vertical="center" wrapText="1"/>
    </xf>
    <xf numFmtId="0" fontId="102" fillId="78" borderId="32" xfId="0" applyFont="1" applyFill="1" applyBorder="1" applyAlignment="1" applyProtection="1">
      <alignment horizontal="center" vertical="center" wrapText="1"/>
    </xf>
    <xf numFmtId="1" fontId="121" fillId="77" borderId="0" xfId="11" applyNumberFormat="1" applyFont="1" applyFill="1" applyBorder="1" applyAlignment="1" applyProtection="1">
      <alignment horizontal="center" vertical="center"/>
    </xf>
    <xf numFmtId="0" fontId="0" fillId="0" borderId="46" xfId="0" applyFill="1" applyBorder="1" applyProtection="1"/>
    <xf numFmtId="4" fontId="7" fillId="0" borderId="46" xfId="0" applyNumberFormat="1" applyFont="1" applyFill="1" applyBorder="1" applyAlignment="1" applyProtection="1">
      <alignment vertical="center"/>
    </xf>
    <xf numFmtId="1" fontId="121" fillId="76" borderId="48" xfId="11" applyNumberFormat="1" applyFont="1" applyFill="1" applyBorder="1" applyAlignment="1" applyProtection="1">
      <alignment horizontal="center" vertical="center"/>
    </xf>
    <xf numFmtId="1" fontId="121" fillId="76" borderId="49" xfId="11" applyNumberFormat="1" applyFont="1" applyFill="1" applyBorder="1" applyAlignment="1" applyProtection="1">
      <alignment horizontal="center" vertical="center"/>
    </xf>
    <xf numFmtId="1" fontId="121" fillId="77" borderId="48" xfId="11" applyNumberFormat="1" applyFont="1" applyFill="1" applyBorder="1" applyAlignment="1" applyProtection="1">
      <alignment horizontal="center" vertical="center"/>
    </xf>
    <xf numFmtId="1" fontId="121" fillId="77" borderId="49" xfId="11" applyNumberFormat="1" applyFont="1" applyFill="1" applyBorder="1" applyAlignment="1" applyProtection="1">
      <alignment horizontal="center" vertical="center"/>
    </xf>
    <xf numFmtId="1" fontId="121" fillId="79" borderId="48" xfId="11" applyNumberFormat="1" applyFont="1" applyFill="1" applyBorder="1" applyAlignment="1" applyProtection="1">
      <alignment horizontal="center" vertical="center"/>
    </xf>
    <xf numFmtId="1" fontId="121" fillId="79" borderId="49" xfId="11" applyNumberFormat="1" applyFont="1" applyFill="1" applyBorder="1" applyAlignment="1" applyProtection="1">
      <alignment horizontal="center" vertical="center"/>
    </xf>
    <xf numFmtId="0" fontId="102" fillId="0" borderId="32" xfId="7" applyFont="1" applyBorder="1" applyAlignment="1" applyProtection="1">
      <alignment horizontal="justify" vertical="center" wrapText="1"/>
    </xf>
    <xf numFmtId="0" fontId="102" fillId="0" borderId="28" xfId="7" applyFont="1" applyBorder="1" applyAlignment="1" applyProtection="1">
      <alignment horizontal="left" vertical="center" wrapText="1"/>
    </xf>
    <xf numFmtId="0" fontId="137" fillId="0" borderId="0" xfId="7" applyFont="1" applyAlignment="1" applyProtection="1">
      <alignment horizontal="left"/>
    </xf>
    <xf numFmtId="0" fontId="114" fillId="0" borderId="29" xfId="7" applyFont="1" applyBorder="1" applyAlignment="1" applyProtection="1">
      <alignment horizontal="left" vertical="top" wrapText="1"/>
    </xf>
    <xf numFmtId="0" fontId="114" fillId="0" borderId="30" xfId="7" applyFont="1" applyBorder="1" applyAlignment="1" applyProtection="1">
      <alignment horizontal="left" vertical="top" wrapText="1"/>
    </xf>
    <xf numFmtId="0" fontId="114" fillId="0" borderId="31" xfId="7" applyFont="1" applyBorder="1" applyAlignment="1" applyProtection="1">
      <alignment horizontal="left" vertical="top" wrapText="1"/>
    </xf>
    <xf numFmtId="0" fontId="114" fillId="69" borderId="29" xfId="7" applyFont="1" applyFill="1" applyBorder="1" applyAlignment="1" applyProtection="1">
      <alignment horizontal="justify" vertical="center" wrapText="1"/>
    </xf>
    <xf numFmtId="0" fontId="114" fillId="69" borderId="30" xfId="7" applyFont="1" applyFill="1" applyBorder="1" applyAlignment="1" applyProtection="1">
      <alignment horizontal="justify" vertical="center" wrapText="1"/>
    </xf>
    <xf numFmtId="0" fontId="114" fillId="69" borderId="31" xfId="7" applyFont="1" applyFill="1" applyBorder="1" applyAlignment="1" applyProtection="1">
      <alignment horizontal="justify" vertical="center" wrapText="1"/>
    </xf>
    <xf numFmtId="0" fontId="115" fillId="69" borderId="28" xfId="7" applyFont="1" applyFill="1" applyBorder="1" applyAlignment="1" applyProtection="1">
      <alignment horizontal="justify" vertical="top" wrapText="1"/>
    </xf>
    <xf numFmtId="0" fontId="114" fillId="0" borderId="28" xfId="7" applyFont="1" applyBorder="1" applyAlignment="1" applyProtection="1">
      <alignment horizontal="justify" vertical="top" wrapText="1"/>
    </xf>
    <xf numFmtId="0" fontId="114" fillId="80" borderId="34" xfId="0" applyFont="1" applyFill="1" applyBorder="1" applyAlignment="1" applyProtection="1">
      <alignment horizontal="justify" vertical="center" wrapText="1"/>
    </xf>
    <xf numFmtId="0" fontId="114" fillId="80" borderId="38" xfId="0" applyFont="1" applyFill="1" applyBorder="1" applyAlignment="1" applyProtection="1">
      <alignment horizontal="justify" vertical="center" wrapText="1"/>
    </xf>
    <xf numFmtId="0" fontId="103" fillId="0" borderId="34" xfId="0" applyFont="1" applyFill="1" applyBorder="1" applyAlignment="1" applyProtection="1">
      <alignment horizontal="justify" vertical="center" wrapText="1"/>
    </xf>
    <xf numFmtId="0" fontId="103" fillId="0" borderId="38" xfId="0" applyFont="1" applyFill="1" applyBorder="1" applyAlignment="1" applyProtection="1">
      <alignment horizontal="justify" vertical="center" wrapText="1"/>
    </xf>
    <xf numFmtId="4" fontId="103" fillId="80" borderId="34" xfId="1" applyNumberFormat="1" applyFont="1" applyFill="1" applyBorder="1" applyAlignment="1" applyProtection="1">
      <alignment horizontal="left" vertical="center"/>
    </xf>
    <xf numFmtId="4" fontId="103" fillId="80" borderId="38" xfId="1" applyNumberFormat="1" applyFont="1" applyFill="1" applyBorder="1" applyAlignment="1" applyProtection="1">
      <alignment horizontal="left" vertical="center"/>
    </xf>
    <xf numFmtId="0" fontId="114" fillId="69" borderId="28" xfId="7" applyFont="1" applyFill="1" applyBorder="1" applyAlignment="1" applyProtection="1">
      <alignment horizontal="justify" vertical="top" wrapText="1"/>
    </xf>
    <xf numFmtId="0" fontId="114" fillId="0" borderId="28" xfId="0" applyFont="1" applyFill="1" applyBorder="1" applyAlignment="1" applyProtection="1">
      <alignment horizontal="justify" vertical="top" wrapText="1"/>
    </xf>
    <xf numFmtId="0" fontId="114" fillId="69" borderId="29" xfId="0" applyFont="1" applyFill="1" applyBorder="1" applyAlignment="1" applyProtection="1">
      <alignment horizontal="left" vertical="center" wrapText="1"/>
    </xf>
    <xf numFmtId="0" fontId="114" fillId="69" borderId="30" xfId="0" applyFont="1" applyFill="1" applyBorder="1" applyAlignment="1" applyProtection="1">
      <alignment horizontal="left" vertical="center" wrapText="1"/>
    </xf>
    <xf numFmtId="0" fontId="114" fillId="69" borderId="31" xfId="0" applyFont="1" applyFill="1" applyBorder="1" applyAlignment="1" applyProtection="1">
      <alignment horizontal="left" vertical="center" wrapText="1"/>
    </xf>
    <xf numFmtId="0" fontId="102" fillId="80" borderId="32" xfId="0" applyFont="1" applyFill="1" applyBorder="1" applyAlignment="1" applyProtection="1">
      <alignment horizontal="justify" vertical="center" wrapText="1"/>
    </xf>
    <xf numFmtId="0" fontId="5" fillId="0" borderId="0" xfId="12" applyFont="1" applyFill="1" applyBorder="1" applyAlignment="1" applyProtection="1">
      <alignment horizontal="left" vertical="center" wrapText="1"/>
    </xf>
    <xf numFmtId="0" fontId="85" fillId="0" borderId="0" xfId="12" applyFont="1" applyFill="1" applyBorder="1" applyAlignment="1" applyProtection="1">
      <alignment horizontal="left" vertical="center" wrapText="1"/>
    </xf>
    <xf numFmtId="0" fontId="85" fillId="0" borderId="0" xfId="7" applyFont="1" applyFill="1" applyBorder="1" applyAlignment="1" applyProtection="1">
      <alignment horizontal="left" vertical="center" wrapText="1"/>
    </xf>
    <xf numFmtId="0" fontId="102" fillId="0" borderId="34" xfId="12" applyFont="1" applyFill="1" applyBorder="1" applyAlignment="1">
      <alignment horizontal="justify" vertical="center" wrapText="1"/>
    </xf>
    <xf numFmtId="0" fontId="102" fillId="0" borderId="38" xfId="12" applyFont="1" applyFill="1" applyBorder="1" applyAlignment="1">
      <alignment horizontal="justify" vertical="center" wrapText="1"/>
    </xf>
    <xf numFmtId="0" fontId="102" fillId="0" borderId="32" xfId="12" applyFont="1" applyFill="1" applyBorder="1" applyAlignment="1">
      <alignment horizontal="justify" vertical="center" wrapText="1"/>
    </xf>
    <xf numFmtId="0" fontId="102" fillId="0" borderId="32" xfId="12" applyFont="1" applyFill="1" applyBorder="1" applyAlignment="1">
      <alignment horizontal="left" vertical="center" wrapText="1"/>
    </xf>
    <xf numFmtId="0" fontId="103" fillId="0" borderId="32" xfId="0" applyFont="1" applyFill="1" applyBorder="1" applyAlignment="1" applyProtection="1">
      <alignment horizontal="justify" vertical="center" wrapText="1"/>
    </xf>
    <xf numFmtId="0" fontId="103" fillId="80" borderId="32" xfId="0" applyFont="1" applyFill="1" applyBorder="1" applyAlignment="1" applyProtection="1">
      <alignment horizontal="justify" vertical="center" wrapText="1"/>
    </xf>
    <xf numFmtId="0" fontId="102" fillId="80" borderId="32" xfId="0" applyFont="1" applyFill="1" applyBorder="1" applyAlignment="1" applyProtection="1">
      <alignment horizontal="left" vertical="center" wrapText="1"/>
    </xf>
    <xf numFmtId="0" fontId="102" fillId="0" borderId="32" xfId="0" applyFont="1" applyFill="1" applyBorder="1" applyAlignment="1" applyProtection="1">
      <alignment horizontal="justify" vertical="center" wrapText="1"/>
    </xf>
    <xf numFmtId="0" fontId="102" fillId="0" borderId="34" xfId="0" applyFont="1" applyFill="1" applyBorder="1" applyAlignment="1" applyProtection="1">
      <alignment horizontal="center" vertical="center" wrapText="1"/>
    </xf>
    <xf numFmtId="0" fontId="102" fillId="0" borderId="38" xfId="0" applyFont="1" applyFill="1" applyBorder="1" applyAlignment="1" applyProtection="1">
      <alignment horizontal="center" vertical="center" wrapText="1"/>
    </xf>
    <xf numFmtId="0" fontId="103" fillId="80" borderId="32" xfId="0" applyFont="1" applyFill="1" applyBorder="1" applyAlignment="1" applyProtection="1">
      <alignment horizontal="justify" wrapText="1"/>
    </xf>
    <xf numFmtId="0" fontId="128" fillId="78" borderId="32" xfId="0" applyFont="1" applyFill="1" applyBorder="1" applyAlignment="1" applyProtection="1">
      <alignment horizontal="center" vertical="center" wrapText="1"/>
    </xf>
    <xf numFmtId="0" fontId="102" fillId="78" borderId="32" xfId="0" applyFont="1" applyFill="1" applyBorder="1" applyAlignment="1">
      <alignment horizontal="justify" vertical="center" wrapText="1"/>
    </xf>
    <xf numFmtId="0" fontId="114" fillId="2" borderId="32" xfId="0" applyFont="1" applyFill="1" applyBorder="1" applyAlignment="1" applyProtection="1">
      <alignment horizontal="justify" vertical="center" wrapText="1"/>
    </xf>
    <xf numFmtId="0" fontId="102" fillId="0" borderId="32" xfId="0" applyFont="1" applyBorder="1" applyAlignment="1" applyProtection="1">
      <alignment horizontal="justify" vertical="center" wrapText="1"/>
    </xf>
    <xf numFmtId="0" fontId="102" fillId="0" borderId="49" xfId="0" applyFont="1" applyFill="1" applyBorder="1" applyAlignment="1" applyProtection="1">
      <alignment horizontal="justify" vertical="center" wrapText="1"/>
    </xf>
    <xf numFmtId="0" fontId="102" fillId="78" borderId="32" xfId="0" applyFont="1" applyFill="1" applyBorder="1" applyAlignment="1" applyProtection="1">
      <alignment horizontal="center" vertical="center" wrapText="1"/>
    </xf>
    <xf numFmtId="0" fontId="102" fillId="2" borderId="32" xfId="0" applyFont="1" applyFill="1" applyBorder="1" applyAlignment="1" applyProtection="1">
      <alignment horizontal="left" vertical="center" wrapText="1"/>
    </xf>
    <xf numFmtId="0" fontId="102" fillId="78" borderId="32" xfId="0" applyFont="1" applyFill="1" applyBorder="1" applyAlignment="1" applyProtection="1">
      <alignment horizontal="justify" vertical="center" wrapText="1"/>
    </xf>
    <xf numFmtId="0" fontId="111" fillId="78" borderId="32" xfId="0" applyFont="1" applyFill="1" applyBorder="1" applyAlignment="1" applyProtection="1">
      <alignment horizontal="justify" vertical="center" wrapText="1"/>
    </xf>
    <xf numFmtId="0" fontId="114" fillId="0" borderId="34" xfId="0" applyFont="1" applyFill="1" applyBorder="1" applyAlignment="1" applyProtection="1">
      <alignment horizontal="justify" vertical="center" wrapText="1"/>
    </xf>
    <xf numFmtId="0" fontId="114" fillId="0" borderId="38" xfId="0" applyFont="1" applyFill="1" applyBorder="1" applyAlignment="1" applyProtection="1">
      <alignment horizontal="justify" vertical="center" wrapText="1"/>
    </xf>
    <xf numFmtId="0" fontId="114" fillId="0" borderId="32" xfId="0" applyFont="1" applyFill="1" applyBorder="1" applyAlignment="1" applyProtection="1">
      <alignment horizontal="justify" vertical="center" wrapText="1"/>
    </xf>
    <xf numFmtId="0" fontId="123" fillId="0" borderId="34" xfId="0" applyFont="1" applyFill="1" applyBorder="1" applyAlignment="1" applyProtection="1">
      <alignment horizontal="justify" vertical="center" wrapText="1"/>
    </xf>
    <xf numFmtId="0" fontId="102" fillId="0" borderId="38" xfId="0" applyFont="1" applyFill="1" applyBorder="1" applyAlignment="1" applyProtection="1">
      <alignment horizontal="justify" vertical="center" wrapText="1"/>
    </xf>
    <xf numFmtId="0" fontId="102" fillId="2" borderId="32" xfId="0" applyFont="1" applyFill="1" applyBorder="1" applyAlignment="1" applyProtection="1">
      <alignment horizontal="justify" vertical="center" wrapText="1"/>
    </xf>
    <xf numFmtId="0" fontId="102" fillId="2" borderId="32" xfId="7" applyFont="1" applyFill="1" applyBorder="1" applyAlignment="1" applyProtection="1">
      <alignment horizontal="left" vertical="center" wrapText="1"/>
    </xf>
    <xf numFmtId="0" fontId="103" fillId="0" borderId="32" xfId="0" applyFont="1" applyFill="1" applyBorder="1" applyAlignment="1" applyProtection="1">
      <alignment horizontal="justify" vertical="center" wrapText="1"/>
      <protection locked="0"/>
    </xf>
    <xf numFmtId="0" fontId="102" fillId="78" borderId="32" xfId="0" applyFont="1" applyFill="1" applyBorder="1" applyAlignment="1" applyProtection="1">
      <alignment horizontal="left" vertical="center" wrapText="1"/>
    </xf>
    <xf numFmtId="0" fontId="102" fillId="78" borderId="34" xfId="0" applyFont="1" applyFill="1" applyBorder="1" applyAlignment="1" applyProtection="1">
      <alignment horizontal="center" vertical="center" wrapText="1"/>
    </xf>
    <xf numFmtId="0" fontId="102" fillId="78" borderId="38" xfId="0" applyFont="1" applyFill="1" applyBorder="1" applyAlignment="1" applyProtection="1">
      <alignment horizontal="center" vertical="center" wrapText="1"/>
    </xf>
    <xf numFmtId="0" fontId="102" fillId="2" borderId="32" xfId="7" applyFont="1" applyFill="1" applyBorder="1" applyAlignment="1" applyProtection="1">
      <alignment horizontal="justify" vertical="center" wrapText="1"/>
    </xf>
    <xf numFmtId="0" fontId="92" fillId="4" borderId="51" xfId="0" applyFont="1" applyFill="1" applyBorder="1" applyAlignment="1" applyProtection="1">
      <alignment horizontal="center" vertical="center"/>
    </xf>
    <xf numFmtId="0" fontId="12" fillId="0" borderId="47" xfId="0" applyFont="1" applyFill="1" applyBorder="1" applyAlignment="1" applyProtection="1">
      <alignment horizontal="center" vertical="center"/>
    </xf>
    <xf numFmtId="0" fontId="12" fillId="0" borderId="56" xfId="0" applyFont="1" applyFill="1" applyBorder="1" applyAlignment="1" applyProtection="1">
      <alignment horizontal="center" vertical="center"/>
    </xf>
    <xf numFmtId="0" fontId="107" fillId="77" borderId="75" xfId="0" applyFont="1" applyFill="1" applyBorder="1" applyAlignment="1" applyProtection="1">
      <alignment horizontal="center" vertical="center" wrapText="1"/>
    </xf>
    <xf numFmtId="0" fontId="107" fillId="77" borderId="76" xfId="0" applyFont="1" applyFill="1" applyBorder="1" applyAlignment="1" applyProtection="1">
      <alignment horizontal="center" vertical="center" wrapText="1"/>
    </xf>
    <xf numFmtId="0" fontId="107" fillId="77" borderId="78" xfId="0" applyFont="1" applyFill="1" applyBorder="1" applyAlignment="1" applyProtection="1">
      <alignment horizontal="center" vertical="center" wrapText="1"/>
    </xf>
    <xf numFmtId="0" fontId="107" fillId="77" borderId="79" xfId="0" applyFont="1" applyFill="1" applyBorder="1" applyAlignment="1" applyProtection="1">
      <alignment horizontal="center" vertical="center" wrapText="1"/>
    </xf>
    <xf numFmtId="199" fontId="125" fillId="72" borderId="64" xfId="0" applyNumberFormat="1" applyFont="1" applyFill="1" applyBorder="1" applyAlignment="1" applyProtection="1">
      <alignment horizontal="center" vertical="center" wrapText="1"/>
      <protection locked="0"/>
    </xf>
    <xf numFmtId="199" fontId="125" fillId="72" borderId="65" xfId="0" applyNumberFormat="1" applyFont="1" applyFill="1" applyBorder="1" applyAlignment="1" applyProtection="1">
      <alignment horizontal="center" vertical="center" wrapText="1"/>
      <protection locked="0"/>
    </xf>
    <xf numFmtId="0" fontId="109" fillId="77" borderId="62" xfId="0" applyFont="1" applyFill="1" applyBorder="1" applyAlignment="1" applyProtection="1">
      <alignment horizontal="center" vertical="center" wrapText="1"/>
    </xf>
    <xf numFmtId="0" fontId="109" fillId="77" borderId="63" xfId="0" applyFont="1" applyFill="1" applyBorder="1" applyAlignment="1" applyProtection="1">
      <alignment horizontal="center" vertical="center" wrapText="1"/>
    </xf>
    <xf numFmtId="0" fontId="98" fillId="75" borderId="32" xfId="0" applyFont="1" applyFill="1" applyBorder="1" applyAlignment="1" applyProtection="1">
      <alignment horizontal="left"/>
    </xf>
    <xf numFmtId="49" fontId="102" fillId="0" borderId="34" xfId="11" applyNumberFormat="1" applyFont="1" applyFill="1" applyBorder="1" applyAlignment="1" applyProtection="1">
      <alignment horizontal="center" vertical="center" wrapText="1"/>
    </xf>
    <xf numFmtId="49" fontId="102" fillId="0" borderId="55" xfId="11" applyNumberFormat="1" applyFont="1" applyFill="1" applyBorder="1" applyAlignment="1" applyProtection="1">
      <alignment horizontal="center" vertical="center" wrapText="1"/>
    </xf>
    <xf numFmtId="0" fontId="102" fillId="75" borderId="32" xfId="0" applyFont="1" applyFill="1" applyBorder="1" applyAlignment="1" applyProtection="1">
      <alignment horizontal="left" vertical="center" wrapText="1"/>
    </xf>
    <xf numFmtId="0" fontId="92" fillId="3" borderId="51" xfId="0" applyFont="1" applyFill="1" applyBorder="1" applyAlignment="1" applyProtection="1">
      <alignment horizontal="center" vertical="center"/>
    </xf>
    <xf numFmtId="0" fontId="109" fillId="76" borderId="58" xfId="0" applyFont="1" applyFill="1" applyBorder="1" applyAlignment="1" applyProtection="1">
      <alignment horizontal="center" vertical="center" wrapText="1"/>
    </xf>
    <xf numFmtId="0" fontId="109" fillId="76" borderId="59" xfId="0" applyFont="1" applyFill="1" applyBorder="1" applyAlignment="1" applyProtection="1">
      <alignment horizontal="center" vertical="center" wrapText="1"/>
    </xf>
    <xf numFmtId="0" fontId="101" fillId="0" borderId="42" xfId="0" applyFont="1" applyBorder="1" applyAlignment="1" applyProtection="1">
      <alignment horizontal="left" vertical="center"/>
    </xf>
    <xf numFmtId="0" fontId="101" fillId="0" borderId="0" xfId="0" applyFont="1" applyBorder="1" applyAlignment="1" applyProtection="1">
      <alignment horizontal="left" vertical="center"/>
    </xf>
    <xf numFmtId="0" fontId="101" fillId="0" borderId="73" xfId="0" applyFont="1" applyBorder="1" applyAlignment="1" applyProtection="1">
      <alignment horizontal="left" vertical="center"/>
    </xf>
    <xf numFmtId="0" fontId="101" fillId="0" borderId="35" xfId="0" applyFont="1" applyBorder="1" applyAlignment="1" applyProtection="1">
      <alignment horizontal="left" vertical="center"/>
    </xf>
    <xf numFmtId="0" fontId="101" fillId="0" borderId="36" xfId="0" applyFont="1" applyBorder="1" applyAlignment="1" applyProtection="1">
      <alignment horizontal="left" vertical="center"/>
    </xf>
    <xf numFmtId="0" fontId="101" fillId="0" borderId="37" xfId="0" applyFont="1" applyBorder="1" applyAlignment="1" applyProtection="1">
      <alignment horizontal="left" vertical="center"/>
    </xf>
    <xf numFmtId="0" fontId="0" fillId="0" borderId="39" xfId="0" applyFill="1" applyBorder="1" applyAlignment="1" applyProtection="1">
      <alignment horizontal="center"/>
    </xf>
    <xf numFmtId="0" fontId="0" fillId="0" borderId="40" xfId="0" applyFill="1" applyBorder="1" applyAlignment="1" applyProtection="1">
      <alignment horizontal="center"/>
    </xf>
    <xf numFmtId="0" fontId="102" fillId="0" borderId="32" xfId="11" applyFont="1" applyFill="1" applyBorder="1" applyAlignment="1" applyProtection="1">
      <alignment horizontal="center" vertical="center" wrapText="1"/>
    </xf>
    <xf numFmtId="0" fontId="102" fillId="0" borderId="47" xfId="11" applyFont="1" applyFill="1" applyBorder="1" applyAlignment="1" applyProtection="1">
      <alignment horizontal="center" vertical="center" wrapText="1"/>
    </xf>
    <xf numFmtId="0" fontId="103" fillId="0" borderId="32" xfId="0" applyFont="1" applyFill="1" applyBorder="1" applyAlignment="1" applyProtection="1">
      <alignment horizontal="center" vertical="center"/>
    </xf>
    <xf numFmtId="0" fontId="103" fillId="0" borderId="47" xfId="0" applyFont="1" applyFill="1" applyBorder="1" applyAlignment="1" applyProtection="1">
      <alignment horizontal="center" vertical="center"/>
    </xf>
    <xf numFmtId="0" fontId="103" fillId="0" borderId="32" xfId="0" applyFont="1" applyFill="1" applyBorder="1" applyAlignment="1" applyProtection="1">
      <alignment horizontal="center" vertical="center" wrapText="1"/>
    </xf>
    <xf numFmtId="0" fontId="103" fillId="0" borderId="47" xfId="0" applyFont="1" applyFill="1" applyBorder="1" applyAlignment="1" applyProtection="1">
      <alignment horizontal="center" vertical="center" wrapText="1"/>
    </xf>
    <xf numFmtId="4" fontId="103" fillId="0" borderId="32" xfId="0" applyNumberFormat="1" applyFont="1" applyFill="1" applyBorder="1" applyAlignment="1" applyProtection="1">
      <alignment horizontal="center" vertical="center" wrapText="1"/>
    </xf>
    <xf numFmtId="4" fontId="103" fillId="0" borderId="34" xfId="0" applyNumberFormat="1" applyFont="1" applyFill="1" applyBorder="1" applyAlignment="1" applyProtection="1">
      <alignment horizontal="center" vertical="center" wrapText="1"/>
    </xf>
    <xf numFmtId="4" fontId="104" fillId="0" borderId="47" xfId="3229" applyNumberFormat="1" applyFont="1" applyFill="1" applyBorder="1" applyAlignment="1" applyProtection="1">
      <alignment horizontal="center" vertical="center"/>
    </xf>
    <xf numFmtId="0" fontId="98" fillId="0" borderId="52" xfId="0" applyFont="1" applyBorder="1" applyAlignment="1">
      <alignment horizontal="center"/>
    </xf>
    <xf numFmtId="0" fontId="98" fillId="0" borderId="54" xfId="0" applyFont="1" applyBorder="1" applyAlignment="1">
      <alignment horizontal="center"/>
    </xf>
    <xf numFmtId="0" fontId="110" fillId="0" borderId="57" xfId="0" applyFont="1" applyBorder="1" applyAlignment="1" applyProtection="1">
      <alignment horizontal="right" wrapText="1"/>
    </xf>
    <xf numFmtId="0" fontId="110" fillId="0" borderId="44" xfId="0" applyFont="1" applyBorder="1" applyAlignment="1" applyProtection="1">
      <alignment horizontal="right" vertical="center" wrapText="1"/>
    </xf>
    <xf numFmtId="0" fontId="110" fillId="0" borderId="43" xfId="0" applyFont="1" applyBorder="1" applyAlignment="1" applyProtection="1">
      <alignment horizontal="right" vertical="center" wrapText="1"/>
    </xf>
    <xf numFmtId="0" fontId="110" fillId="0" borderId="45" xfId="0" applyFont="1" applyBorder="1" applyAlignment="1" applyProtection="1">
      <alignment horizontal="right" vertical="center" wrapText="1"/>
    </xf>
    <xf numFmtId="0" fontId="100" fillId="0" borderId="71" xfId="0" applyFont="1" applyBorder="1" applyAlignment="1">
      <alignment horizontal="right" vertical="center"/>
    </xf>
    <xf numFmtId="0" fontId="100" fillId="0" borderId="72" xfId="0" applyFont="1" applyBorder="1" applyAlignment="1">
      <alignment horizontal="right" vertical="center"/>
    </xf>
    <xf numFmtId="0" fontId="142" fillId="70" borderId="68" xfId="814" applyFont="1" applyFill="1" applyBorder="1" applyAlignment="1" applyProtection="1">
      <alignment horizontal="center" vertical="center" wrapText="1"/>
    </xf>
    <xf numFmtId="0" fontId="142" fillId="70" borderId="69" xfId="814" applyFont="1" applyFill="1" applyBorder="1" applyAlignment="1" applyProtection="1">
      <alignment horizontal="center" vertical="center" wrapText="1"/>
    </xf>
    <xf numFmtId="0" fontId="108" fillId="70" borderId="68" xfId="814" applyFont="1" applyFill="1" applyBorder="1" applyAlignment="1" applyProtection="1">
      <alignment horizontal="center" vertical="center" wrapText="1"/>
    </xf>
    <xf numFmtId="0" fontId="108" fillId="70" borderId="74" xfId="814" applyFont="1" applyFill="1" applyBorder="1" applyAlignment="1" applyProtection="1">
      <alignment horizontal="center" vertical="center" wrapText="1"/>
    </xf>
    <xf numFmtId="0" fontId="108" fillId="70" borderId="69" xfId="814" applyFont="1" applyFill="1" applyBorder="1" applyAlignment="1" applyProtection="1">
      <alignment horizontal="center" vertical="center" wrapText="1"/>
    </xf>
    <xf numFmtId="0" fontId="114" fillId="0" borderId="35" xfId="12" applyFont="1" applyFill="1" applyBorder="1" applyAlignment="1" applyProtection="1">
      <alignment horizontal="justify" vertical="center" wrapText="1"/>
    </xf>
    <xf numFmtId="0" fontId="114" fillId="0" borderId="53" xfId="12" applyFont="1" applyFill="1" applyBorder="1" applyAlignment="1" applyProtection="1">
      <alignment horizontal="justify" vertical="center" wrapText="1"/>
    </xf>
    <xf numFmtId="0" fontId="107" fillId="76" borderId="75" xfId="0" applyFont="1" applyFill="1" applyBorder="1" applyAlignment="1" applyProtection="1">
      <alignment horizontal="left" vertical="center" wrapText="1"/>
    </xf>
    <xf numFmtId="0" fontId="107" fillId="76" borderId="76" xfId="0" applyFont="1" applyFill="1" applyBorder="1" applyAlignment="1" applyProtection="1">
      <alignment horizontal="left" vertical="center" wrapText="1"/>
    </xf>
    <xf numFmtId="0" fontId="107" fillId="76" borderId="78" xfId="0" applyFont="1" applyFill="1" applyBorder="1" applyAlignment="1" applyProtection="1">
      <alignment horizontal="left" vertical="center" wrapText="1"/>
    </xf>
    <xf numFmtId="0" fontId="107" fillId="76" borderId="79" xfId="0" applyFont="1" applyFill="1" applyBorder="1" applyAlignment="1" applyProtection="1">
      <alignment horizontal="left" vertical="center" wrapText="1"/>
    </xf>
    <xf numFmtId="199" fontId="120" fillId="72" borderId="60" xfId="0" applyNumberFormat="1" applyFont="1" applyFill="1" applyBorder="1" applyAlignment="1" applyProtection="1">
      <alignment horizontal="center" vertical="center" wrapText="1"/>
      <protection locked="0"/>
    </xf>
    <xf numFmtId="199" fontId="120" fillId="72" borderId="61" xfId="0" applyNumberFormat="1" applyFont="1" applyFill="1" applyBorder="1" applyAlignment="1" applyProtection="1">
      <alignment horizontal="center" vertical="center" wrapText="1"/>
      <protection locked="0"/>
    </xf>
    <xf numFmtId="0" fontId="111" fillId="0" borderId="0" xfId="0" applyFont="1" applyBorder="1" applyAlignment="1" applyProtection="1">
      <alignment horizontal="left" vertical="center"/>
    </xf>
    <xf numFmtId="0" fontId="99" fillId="0" borderId="0" xfId="0" applyFont="1" applyBorder="1" applyAlignment="1" applyProtection="1">
      <alignment horizontal="center" vertical="center"/>
    </xf>
    <xf numFmtId="0" fontId="98" fillId="0" borderId="0" xfId="0" applyFont="1" applyAlignment="1" applyProtection="1">
      <alignment horizontal="center"/>
    </xf>
    <xf numFmtId="1" fontId="121" fillId="79" borderId="75" xfId="12" applyNumberFormat="1" applyFont="1" applyFill="1" applyBorder="1" applyAlignment="1" applyProtection="1">
      <alignment horizontal="left" vertical="center" wrapText="1"/>
    </xf>
    <xf numFmtId="1" fontId="121" fillId="79" borderId="76" xfId="12" applyNumberFormat="1" applyFont="1" applyFill="1" applyBorder="1" applyAlignment="1" applyProtection="1">
      <alignment horizontal="left" vertical="center" wrapText="1"/>
    </xf>
    <xf numFmtId="1" fontId="121" fillId="79" borderId="77" xfId="12" applyNumberFormat="1" applyFont="1" applyFill="1" applyBorder="1" applyAlignment="1" applyProtection="1">
      <alignment horizontal="left" vertical="center" wrapText="1"/>
    </xf>
    <xf numFmtId="1" fontId="121" fillId="79" borderId="78" xfId="12" applyNumberFormat="1" applyFont="1" applyFill="1" applyBorder="1" applyAlignment="1" applyProtection="1">
      <alignment horizontal="left" vertical="center" wrapText="1"/>
    </xf>
    <xf numFmtId="1" fontId="121" fillId="79" borderId="79" xfId="12" applyNumberFormat="1" applyFont="1" applyFill="1" applyBorder="1" applyAlignment="1" applyProtection="1">
      <alignment horizontal="left" vertical="center" wrapText="1"/>
    </xf>
    <xf numFmtId="1" fontId="121" fillId="79" borderId="80" xfId="12" applyNumberFormat="1" applyFont="1" applyFill="1" applyBorder="1" applyAlignment="1" applyProtection="1">
      <alignment horizontal="left" vertical="center" wrapText="1"/>
    </xf>
    <xf numFmtId="1" fontId="129" fillId="79" borderId="82" xfId="12" applyNumberFormat="1" applyFont="1" applyFill="1" applyBorder="1" applyAlignment="1" applyProtection="1">
      <alignment horizontal="center" vertical="top" wrapText="1"/>
    </xf>
    <xf numFmtId="1" fontId="129" fillId="79" borderId="67" xfId="12" applyNumberFormat="1" applyFont="1" applyFill="1" applyBorder="1" applyAlignment="1" applyProtection="1">
      <alignment horizontal="center" vertical="top" wrapText="1"/>
    </xf>
    <xf numFmtId="199" fontId="107" fillId="72" borderId="81" xfId="12" applyNumberFormat="1" applyFont="1" applyFill="1" applyBorder="1" applyAlignment="1" applyProtection="1">
      <alignment horizontal="center" vertical="center" wrapText="1"/>
      <protection locked="0"/>
    </xf>
    <xf numFmtId="199" fontId="107" fillId="72" borderId="66" xfId="12" applyNumberFormat="1" applyFont="1" applyFill="1" applyBorder="1" applyAlignment="1" applyProtection="1">
      <alignment horizontal="center" vertical="center" wrapText="1"/>
      <protection locked="0"/>
    </xf>
    <xf numFmtId="0" fontId="102" fillId="75" borderId="34" xfId="0" applyFont="1" applyFill="1" applyBorder="1" applyAlignment="1" applyProtection="1">
      <alignment horizontal="center" vertical="center" wrapText="1"/>
    </xf>
    <xf numFmtId="0" fontId="102" fillId="75" borderId="38" xfId="0" applyFont="1" applyFill="1" applyBorder="1" applyAlignment="1" applyProtection="1">
      <alignment horizontal="center" vertical="center" wrapText="1"/>
    </xf>
    <xf numFmtId="0" fontId="102" fillId="2" borderId="34" xfId="0" applyFont="1" applyFill="1" applyBorder="1" applyAlignment="1" applyProtection="1">
      <alignment horizontal="justify" vertical="center" wrapText="1"/>
    </xf>
    <xf numFmtId="0" fontId="102" fillId="2" borderId="38" xfId="0" applyFont="1" applyFill="1" applyBorder="1" applyAlignment="1" applyProtection="1">
      <alignment horizontal="justify" vertical="center" wrapText="1"/>
    </xf>
    <xf numFmtId="0" fontId="102" fillId="0" borderId="32" xfId="12" applyFont="1" applyFill="1" applyBorder="1" applyAlignment="1" applyProtection="1">
      <alignment horizontal="justify" vertical="center" wrapText="1"/>
    </xf>
    <xf numFmtId="0" fontId="123" fillId="0" borderId="32" xfId="12" applyFont="1" applyFill="1" applyBorder="1" applyAlignment="1" applyProtection="1">
      <alignment horizontal="justify" vertical="center" wrapText="1"/>
    </xf>
    <xf numFmtId="0" fontId="114" fillId="0" borderId="32" xfId="12" applyFont="1" applyFill="1" applyBorder="1" applyAlignment="1" applyProtection="1">
      <alignment horizontal="justify" vertical="center" wrapText="1"/>
    </xf>
    <xf numFmtId="0" fontId="0" fillId="0" borderId="0" xfId="0" applyAlignment="1">
      <alignment horizontal="center"/>
    </xf>
    <xf numFmtId="0" fontId="0" fillId="71" borderId="83" xfId="0" applyFill="1" applyBorder="1" applyAlignment="1" applyProtection="1">
      <alignment horizontal="center"/>
    </xf>
    <xf numFmtId="0" fontId="0" fillId="71" borderId="84" xfId="0" applyFill="1" applyBorder="1" applyAlignment="1" applyProtection="1">
      <alignment horizontal="center"/>
    </xf>
    <xf numFmtId="198" fontId="90" fillId="73" borderId="85" xfId="519" applyNumberFormat="1" applyFont="1" applyFill="1" applyBorder="1" applyAlignment="1" applyProtection="1">
      <alignment horizontal="center" vertical="center"/>
      <protection locked="0"/>
    </xf>
    <xf numFmtId="198" fontId="90" fillId="73" borderId="86" xfId="519" applyNumberFormat="1" applyFont="1" applyFill="1" applyBorder="1" applyAlignment="1" applyProtection="1">
      <alignment horizontal="center" vertical="center"/>
      <protection locked="0"/>
    </xf>
    <xf numFmtId="0" fontId="91" fillId="4" borderId="85" xfId="0" applyFont="1" applyFill="1" applyBorder="1" applyAlignment="1" applyProtection="1">
      <alignment horizontal="center" vertical="center" wrapText="1"/>
    </xf>
    <xf numFmtId="0" fontId="91" fillId="4" borderId="86" xfId="0" applyFont="1" applyFill="1" applyBorder="1" applyAlignment="1" applyProtection="1">
      <alignment horizontal="center" vertical="center" wrapText="1"/>
    </xf>
    <xf numFmtId="198" fontId="90" fillId="73" borderId="87" xfId="519" applyNumberFormat="1" applyFont="1" applyFill="1" applyBorder="1" applyAlignment="1" applyProtection="1">
      <alignment horizontal="center" vertical="center"/>
      <protection locked="0"/>
    </xf>
    <xf numFmtId="0" fontId="91" fillId="3" borderId="87" xfId="0" applyFont="1" applyFill="1" applyBorder="1" applyAlignment="1" applyProtection="1">
      <alignment horizontal="center" vertical="center" wrapText="1"/>
    </xf>
    <xf numFmtId="0" fontId="91" fillId="3" borderId="86" xfId="0" applyFont="1" applyFill="1" applyBorder="1" applyAlignment="1" applyProtection="1">
      <alignment horizontal="center" vertical="center" wrapText="1"/>
    </xf>
    <xf numFmtId="0" fontId="0" fillId="0" borderId="88" xfId="0" applyBorder="1" applyAlignment="1" applyProtection="1">
      <alignment horizontal="center"/>
    </xf>
    <xf numFmtId="0" fontId="0" fillId="0" borderId="89" xfId="0" applyBorder="1" applyAlignment="1" applyProtection="1">
      <alignment horizontal="center"/>
    </xf>
    <xf numFmtId="0" fontId="0" fillId="0" borderId="90" xfId="0" applyBorder="1" applyAlignment="1" applyProtection="1">
      <alignment horizontal="center"/>
    </xf>
    <xf numFmtId="0" fontId="0" fillId="0" borderId="91" xfId="0" applyFill="1" applyBorder="1" applyAlignment="1" applyProtection="1">
      <alignment horizontal="center"/>
    </xf>
    <xf numFmtId="0" fontId="143" fillId="0" borderId="0" xfId="0" applyFont="1" applyAlignment="1">
      <alignment horizontal="right" wrapText="1"/>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F6E7E6"/>
      <color rgb="FF006600"/>
      <color rgb="FF8C4799"/>
      <color rgb="FFEAD1DC"/>
      <color rgb="FFFFF2C9"/>
      <color rgb="FFD9EAD3"/>
      <color rgb="FFEBFFEB"/>
      <color rgb="FFEFECF4"/>
      <color rgb="FFEBF6F9"/>
      <color rgb="FF47FF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autoPageBreaks="0" fitToPage="1"/>
  </sheetPr>
  <dimension ref="A1:R152"/>
  <sheetViews>
    <sheetView tabSelected="1" zoomScale="90" zoomScaleNormal="90" workbookViewId="0">
      <selection activeCell="E3" sqref="E3:H3"/>
    </sheetView>
  </sheetViews>
  <sheetFormatPr defaultRowHeight="18.75"/>
  <cols>
    <col min="1" max="1" width="5" style="53" customWidth="1"/>
    <col min="2" max="2" width="8.140625" style="1" customWidth="1"/>
    <col min="3" max="3" width="51" style="1" customWidth="1"/>
    <col min="4" max="4" width="12.42578125" style="1" customWidth="1"/>
    <col min="5" max="5" width="54.85546875" style="1" customWidth="1"/>
    <col min="6" max="6" width="12.42578125" style="1" customWidth="1"/>
    <col min="7" max="7" width="14" style="1" customWidth="1"/>
    <col min="8" max="8" width="11.5703125" style="1" customWidth="1"/>
    <col min="9" max="10" width="15.28515625" style="1" hidden="1" customWidth="1"/>
    <col min="11" max="11" width="13.7109375" style="42" hidden="1" customWidth="1"/>
    <col min="12" max="12" width="17.42578125" style="42" hidden="1" customWidth="1"/>
    <col min="13" max="13" width="16.140625" style="42" hidden="1" customWidth="1"/>
    <col min="14" max="14" width="9.140625" style="52" hidden="1" customWidth="1"/>
    <col min="15" max="15" width="9.140625" style="5" hidden="1" customWidth="1"/>
    <col min="16" max="16" width="8.7109375" style="1" customWidth="1"/>
    <col min="17" max="17" width="16.42578125" style="1" customWidth="1"/>
    <col min="18" max="16384" width="9.140625" style="1"/>
  </cols>
  <sheetData>
    <row r="1" spans="1:18">
      <c r="E1" s="343" t="s">
        <v>275</v>
      </c>
      <c r="F1" s="343"/>
      <c r="G1" s="343"/>
      <c r="H1" s="343"/>
    </row>
    <row r="2" spans="1:18" ht="12.75" customHeight="1">
      <c r="A2" s="166" t="s">
        <v>140</v>
      </c>
      <c r="B2" s="311"/>
      <c r="C2" s="311"/>
      <c r="D2" s="311"/>
      <c r="E2" s="311"/>
      <c r="F2" s="311"/>
      <c r="G2" s="311"/>
      <c r="H2" s="311"/>
      <c r="I2" s="3"/>
      <c r="J2" s="2"/>
      <c r="K2" s="17"/>
      <c r="L2" s="17"/>
      <c r="M2" s="17"/>
      <c r="N2" s="18"/>
      <c r="O2" s="3"/>
      <c r="P2" s="2"/>
      <c r="Q2" s="2"/>
      <c r="R2" s="2"/>
    </row>
    <row r="3" spans="1:18" ht="12.75" customHeight="1">
      <c r="A3" s="309" t="s">
        <v>56</v>
      </c>
      <c r="B3" s="309"/>
      <c r="C3" s="309"/>
      <c r="D3" s="310"/>
      <c r="E3" s="290"/>
      <c r="F3" s="290"/>
      <c r="G3" s="290"/>
      <c r="H3" s="290"/>
      <c r="I3" s="3"/>
      <c r="J3" s="2"/>
      <c r="K3" s="17"/>
      <c r="L3" s="17"/>
      <c r="M3" s="17"/>
      <c r="N3" s="18"/>
      <c r="O3" s="3"/>
      <c r="P3" s="2"/>
      <c r="Q3" s="2"/>
      <c r="R3" s="2"/>
    </row>
    <row r="4" spans="1:18" ht="11.25" customHeight="1">
      <c r="A4" s="309"/>
      <c r="B4" s="309"/>
      <c r="C4" s="309"/>
      <c r="D4" s="310"/>
      <c r="E4" s="291"/>
      <c r="F4" s="292"/>
      <c r="G4" s="292"/>
      <c r="H4" s="293"/>
      <c r="I4" s="3"/>
      <c r="J4" s="2"/>
      <c r="K4" s="17"/>
      <c r="L4" s="17"/>
      <c r="M4" s="17"/>
      <c r="N4" s="18"/>
      <c r="O4" s="3"/>
      <c r="P4" s="2"/>
      <c r="Q4" s="2"/>
      <c r="R4" s="2"/>
    </row>
    <row r="5" spans="1:18" ht="7.5" customHeight="1" thickBot="1">
      <c r="A5" s="309"/>
      <c r="B5" s="309"/>
      <c r="C5" s="309"/>
      <c r="D5" s="310"/>
      <c r="E5" s="179"/>
      <c r="F5" s="294"/>
      <c r="G5" s="294"/>
      <c r="H5" s="295"/>
      <c r="I5" s="3"/>
      <c r="J5" s="2"/>
      <c r="K5" s="17"/>
      <c r="L5" s="17"/>
      <c r="M5" s="17"/>
      <c r="N5" s="18"/>
      <c r="O5" s="3"/>
      <c r="P5" s="2"/>
      <c r="Q5" s="2"/>
      <c r="R5" s="2"/>
    </row>
    <row r="6" spans="1:18" ht="60.75" customHeight="1" thickTop="1" thickBot="1">
      <c r="A6" s="296" t="s">
        <v>143</v>
      </c>
      <c r="B6" s="297"/>
      <c r="C6" s="298" t="s">
        <v>274</v>
      </c>
      <c r="D6" s="299"/>
      <c r="E6" s="299"/>
      <c r="F6" s="299"/>
      <c r="G6" s="299"/>
      <c r="H6" s="300"/>
      <c r="I6" s="178"/>
      <c r="J6" s="13"/>
      <c r="K6" s="17"/>
      <c r="L6" s="17"/>
      <c r="M6" s="17"/>
      <c r="N6" s="18"/>
      <c r="O6" s="3"/>
      <c r="P6" s="2"/>
      <c r="Q6" s="2"/>
      <c r="R6" s="2"/>
    </row>
    <row r="7" spans="1:18" ht="10.5" customHeight="1" thickTop="1">
      <c r="A7" s="271" t="s">
        <v>142</v>
      </c>
      <c r="B7" s="272"/>
      <c r="C7" s="272"/>
      <c r="D7" s="272"/>
      <c r="E7" s="272"/>
      <c r="F7" s="272"/>
      <c r="G7" s="272"/>
      <c r="H7" s="273"/>
      <c r="I7" s="277"/>
      <c r="J7" s="339"/>
      <c r="K7" s="17"/>
      <c r="L7" s="17"/>
      <c r="M7" s="17"/>
      <c r="N7" s="18"/>
      <c r="O7" s="3"/>
      <c r="P7" s="2"/>
      <c r="Q7" s="2"/>
      <c r="R7" s="2"/>
    </row>
    <row r="8" spans="1:18" ht="6" customHeight="1">
      <c r="A8" s="274"/>
      <c r="B8" s="275"/>
      <c r="C8" s="275"/>
      <c r="D8" s="275"/>
      <c r="E8" s="275"/>
      <c r="F8" s="275"/>
      <c r="G8" s="275"/>
      <c r="H8" s="276"/>
      <c r="I8" s="278"/>
      <c r="J8" s="340"/>
      <c r="K8" s="17"/>
      <c r="L8" s="17"/>
      <c r="M8" s="17"/>
      <c r="N8" s="18"/>
      <c r="O8" s="3"/>
      <c r="P8" s="2"/>
      <c r="Q8" s="2"/>
      <c r="R8" s="2"/>
    </row>
    <row r="9" spans="1:18" ht="44.25" customHeight="1">
      <c r="A9" s="288"/>
      <c r="B9" s="279" t="s">
        <v>255</v>
      </c>
      <c r="C9" s="281" t="s">
        <v>0</v>
      </c>
      <c r="D9" s="283" t="s">
        <v>1</v>
      </c>
      <c r="E9" s="281" t="s">
        <v>2</v>
      </c>
      <c r="F9" s="285" t="s">
        <v>3</v>
      </c>
      <c r="G9" s="285"/>
      <c r="H9" s="286"/>
      <c r="I9" s="278"/>
      <c r="J9" s="340"/>
      <c r="K9" s="17"/>
      <c r="L9" s="17"/>
      <c r="M9" s="17"/>
      <c r="N9" s="18"/>
      <c r="O9" s="3"/>
      <c r="P9" s="2"/>
      <c r="Q9" s="2"/>
      <c r="R9" s="2"/>
    </row>
    <row r="10" spans="1:18" ht="22.5" customHeight="1">
      <c r="A10" s="289"/>
      <c r="B10" s="280"/>
      <c r="C10" s="282"/>
      <c r="D10" s="284"/>
      <c r="E10" s="282"/>
      <c r="F10" s="287" t="s">
        <v>31</v>
      </c>
      <c r="G10" s="287"/>
      <c r="H10" s="164" t="s">
        <v>87</v>
      </c>
      <c r="I10" s="342"/>
      <c r="J10" s="341"/>
      <c r="K10" s="17"/>
      <c r="L10" s="17"/>
      <c r="M10" s="17"/>
      <c r="N10" s="18"/>
      <c r="O10" s="3"/>
      <c r="P10" s="2"/>
      <c r="Q10" s="2"/>
      <c r="R10" s="2"/>
    </row>
    <row r="11" spans="1:18" ht="15.75" thickBot="1">
      <c r="A11" s="254"/>
      <c r="B11" s="254"/>
      <c r="C11" s="254"/>
      <c r="D11" s="254"/>
      <c r="E11" s="254"/>
      <c r="F11" s="254"/>
      <c r="G11" s="254"/>
      <c r="H11" s="255"/>
      <c r="I11" s="7"/>
      <c r="J11" s="13"/>
      <c r="K11" s="17"/>
      <c r="L11" s="17"/>
      <c r="M11" s="17"/>
      <c r="N11" s="18"/>
      <c r="O11" s="3"/>
      <c r="P11" s="2"/>
      <c r="Q11" s="2"/>
      <c r="R11" s="2"/>
    </row>
    <row r="12" spans="1:18" ht="26.25" customHeight="1" thickTop="1">
      <c r="A12" s="303" t="s">
        <v>114</v>
      </c>
      <c r="B12" s="304"/>
      <c r="C12" s="304"/>
      <c r="D12" s="304"/>
      <c r="E12" s="304"/>
      <c r="F12" s="304"/>
      <c r="G12" s="269" t="s">
        <v>136</v>
      </c>
      <c r="H12" s="270"/>
      <c r="I12" s="337" t="s">
        <v>40</v>
      </c>
      <c r="J12" s="338"/>
      <c r="K12" s="17"/>
      <c r="L12" s="268" t="s">
        <v>41</v>
      </c>
      <c r="M12" s="268"/>
      <c r="N12" s="18"/>
      <c r="O12" s="3"/>
      <c r="P12" s="2"/>
      <c r="Q12" s="2"/>
      <c r="R12" s="2"/>
    </row>
    <row r="13" spans="1:18" ht="15.75" customHeight="1" thickBot="1">
      <c r="A13" s="305"/>
      <c r="B13" s="306"/>
      <c r="C13" s="306"/>
      <c r="D13" s="306"/>
      <c r="E13" s="306"/>
      <c r="F13" s="306"/>
      <c r="G13" s="307">
        <v>1</v>
      </c>
      <c r="H13" s="308"/>
      <c r="I13" s="336">
        <f>G13</f>
        <v>1</v>
      </c>
      <c r="J13" s="333"/>
      <c r="K13" s="17"/>
      <c r="L13" s="17"/>
      <c r="M13" s="17"/>
      <c r="N13" s="18"/>
      <c r="O13" s="3"/>
      <c r="P13" s="2"/>
      <c r="Q13" s="2"/>
      <c r="R13" s="2"/>
    </row>
    <row r="14" spans="1:18" ht="248.25" customHeight="1" thickTop="1">
      <c r="A14" s="189"/>
      <c r="B14" s="181">
        <v>300</v>
      </c>
      <c r="C14" s="182" t="s">
        <v>144</v>
      </c>
      <c r="D14" s="180"/>
      <c r="E14" s="301" t="s">
        <v>145</v>
      </c>
      <c r="F14" s="302"/>
      <c r="G14" s="72"/>
      <c r="H14" s="73"/>
      <c r="I14" s="11"/>
      <c r="J14" s="14"/>
      <c r="K14" s="17"/>
      <c r="L14" s="25"/>
      <c r="M14" s="17"/>
      <c r="N14" s="18"/>
      <c r="O14" s="3"/>
      <c r="P14" s="2"/>
      <c r="Q14" s="2"/>
      <c r="R14" s="2"/>
    </row>
    <row r="15" spans="1:18" ht="25.5">
      <c r="A15" s="189"/>
      <c r="B15" s="74" t="s">
        <v>230</v>
      </c>
      <c r="C15" s="75" t="s">
        <v>146</v>
      </c>
      <c r="D15" s="76" t="s">
        <v>9</v>
      </c>
      <c r="E15" s="264"/>
      <c r="F15" s="264"/>
      <c r="G15" s="77">
        <f>L15*$I$13</f>
        <v>203813.02999999997</v>
      </c>
      <c r="H15" s="77">
        <f>M15*$I$13</f>
        <v>22419.433299999997</v>
      </c>
      <c r="I15" s="11"/>
      <c r="J15" s="14"/>
      <c r="K15" s="17"/>
      <c r="L15" s="60">
        <f>L16-4621.7</f>
        <v>203813.02999999997</v>
      </c>
      <c r="M15" s="60">
        <f>L15*0.11</f>
        <v>22419.433299999997</v>
      </c>
      <c r="N15" s="18"/>
      <c r="O15" s="3"/>
      <c r="P15" s="2"/>
      <c r="Q15" s="2"/>
      <c r="R15" s="2"/>
    </row>
    <row r="16" spans="1:18" ht="25.5">
      <c r="A16" s="189"/>
      <c r="B16" s="74" t="s">
        <v>229</v>
      </c>
      <c r="C16" s="75" t="s">
        <v>261</v>
      </c>
      <c r="D16" s="76" t="s">
        <v>9</v>
      </c>
      <c r="E16" s="264"/>
      <c r="F16" s="264"/>
      <c r="G16" s="77">
        <f>L16*$I$13</f>
        <v>208434.72999999998</v>
      </c>
      <c r="H16" s="77">
        <f>M16*$I$13</f>
        <v>22927.820299999999</v>
      </c>
      <c r="I16" s="11"/>
      <c r="J16" s="14"/>
      <c r="K16" s="17"/>
      <c r="L16" s="60">
        <f>L18-9243.13</f>
        <v>208434.72999999998</v>
      </c>
      <c r="M16" s="60">
        <f>L16*0.11</f>
        <v>22927.820299999999</v>
      </c>
      <c r="N16" s="18"/>
      <c r="O16" s="3"/>
      <c r="P16" s="2"/>
      <c r="Q16" s="2"/>
      <c r="R16" s="2"/>
    </row>
    <row r="17" spans="1:18" ht="25.5">
      <c r="A17" s="189"/>
      <c r="B17" s="74" t="s">
        <v>228</v>
      </c>
      <c r="C17" s="75" t="s">
        <v>262</v>
      </c>
      <c r="D17" s="76" t="s">
        <v>9</v>
      </c>
      <c r="E17" s="264"/>
      <c r="F17" s="264"/>
      <c r="G17" s="77">
        <f>L17*$I$13</f>
        <v>213056.28999999998</v>
      </c>
      <c r="H17" s="77">
        <f>M17*$I$13</f>
        <v>23436.191899999998</v>
      </c>
      <c r="I17" s="11"/>
      <c r="J17" s="14"/>
      <c r="K17" s="17"/>
      <c r="L17" s="60">
        <f>L18-4621.57</f>
        <v>213056.28999999998</v>
      </c>
      <c r="M17" s="60">
        <f>L17*0.11</f>
        <v>23436.191899999998</v>
      </c>
      <c r="N17" s="18"/>
      <c r="O17" s="3"/>
      <c r="P17" s="2"/>
      <c r="Q17" s="2"/>
      <c r="R17" s="2"/>
    </row>
    <row r="18" spans="1:18" ht="25.5">
      <c r="A18" s="189"/>
      <c r="B18" s="74" t="s">
        <v>227</v>
      </c>
      <c r="C18" s="75" t="s">
        <v>263</v>
      </c>
      <c r="D18" s="76" t="s">
        <v>9</v>
      </c>
      <c r="E18" s="264"/>
      <c r="F18" s="264"/>
      <c r="G18" s="77">
        <f>L18*$I$13</f>
        <v>217677.86</v>
      </c>
      <c r="H18" s="77">
        <f>M18*$I$13</f>
        <v>23944.564599999998</v>
      </c>
      <c r="I18" s="11"/>
      <c r="J18" s="14"/>
      <c r="K18" s="17"/>
      <c r="L18" s="26">
        <v>217677.86</v>
      </c>
      <c r="M18" s="26">
        <f>0.11*L18</f>
        <v>23944.564599999998</v>
      </c>
      <c r="N18" s="18"/>
      <c r="O18" s="3"/>
      <c r="P18" s="2"/>
      <c r="Q18" s="62"/>
      <c r="R18" s="2"/>
    </row>
    <row r="19" spans="1:18" ht="25.5">
      <c r="A19" s="189"/>
      <c r="B19" s="74" t="s">
        <v>226</v>
      </c>
      <c r="C19" s="75" t="s">
        <v>264</v>
      </c>
      <c r="D19" s="76" t="s">
        <v>9</v>
      </c>
      <c r="E19" s="264"/>
      <c r="F19" s="264"/>
      <c r="G19" s="77">
        <f>L19*$I$13</f>
        <v>231088.14</v>
      </c>
      <c r="H19" s="77">
        <f>M19*$I$13</f>
        <v>25419.695400000001</v>
      </c>
      <c r="I19" s="11"/>
      <c r="J19" s="14"/>
      <c r="K19" s="17"/>
      <c r="L19" s="60">
        <f>L21-18399.37</f>
        <v>231088.14</v>
      </c>
      <c r="M19" s="60">
        <f>L19*0.11</f>
        <v>25419.695400000001</v>
      </c>
      <c r="N19" s="18"/>
      <c r="O19" s="3"/>
      <c r="P19" s="2"/>
      <c r="Q19" s="2"/>
      <c r="R19" s="2"/>
    </row>
    <row r="20" spans="1:18" ht="25.5">
      <c r="A20" s="189"/>
      <c r="B20" s="74" t="s">
        <v>225</v>
      </c>
      <c r="C20" s="75" t="s">
        <v>265</v>
      </c>
      <c r="D20" s="76" t="s">
        <v>9</v>
      </c>
      <c r="E20" s="264"/>
      <c r="F20" s="264"/>
      <c r="G20" s="77">
        <f>L20*$I$13</f>
        <v>238195.80000000002</v>
      </c>
      <c r="H20" s="77">
        <f>M20*$I$13</f>
        <v>26201.538</v>
      </c>
      <c r="I20" s="11"/>
      <c r="J20" s="14"/>
      <c r="K20" s="17"/>
      <c r="L20" s="60">
        <f>L21-11291.71</f>
        <v>238195.80000000002</v>
      </c>
      <c r="M20" s="60">
        <f>L20*0.11</f>
        <v>26201.538</v>
      </c>
      <c r="N20" s="18"/>
      <c r="O20" s="3"/>
      <c r="P20" s="2"/>
      <c r="Q20" s="2"/>
      <c r="R20" s="2"/>
    </row>
    <row r="21" spans="1:18" ht="25.5">
      <c r="A21" s="189"/>
      <c r="B21" s="74" t="s">
        <v>131</v>
      </c>
      <c r="C21" s="75" t="s">
        <v>266</v>
      </c>
      <c r="D21" s="76" t="s">
        <v>9</v>
      </c>
      <c r="E21" s="264"/>
      <c r="F21" s="264"/>
      <c r="G21" s="77">
        <f>L21*$I$13</f>
        <v>249487.51</v>
      </c>
      <c r="H21" s="77">
        <f>M21*$I$13</f>
        <v>27443.626100000001</v>
      </c>
      <c r="I21" s="11"/>
      <c r="J21" s="14"/>
      <c r="K21" s="17"/>
      <c r="L21" s="26">
        <v>249487.51</v>
      </c>
      <c r="M21" s="26">
        <f t="shared" ref="M21" si="0">0.11*L21</f>
        <v>27443.626100000001</v>
      </c>
      <c r="N21" s="18"/>
      <c r="O21" s="3"/>
      <c r="P21" s="2"/>
      <c r="Q21" s="2"/>
      <c r="R21" s="2"/>
    </row>
    <row r="22" spans="1:18" ht="25.5">
      <c r="A22" s="189"/>
      <c r="B22" s="74" t="s">
        <v>224</v>
      </c>
      <c r="C22" s="75" t="s">
        <v>147</v>
      </c>
      <c r="D22" s="76" t="s">
        <v>9</v>
      </c>
      <c r="E22" s="264"/>
      <c r="F22" s="264"/>
      <c r="G22" s="77">
        <f>L22*$I$13</f>
        <v>295027.44</v>
      </c>
      <c r="H22" s="77">
        <f>M22*$I$13</f>
        <v>32453.018400000001</v>
      </c>
      <c r="I22" s="11"/>
      <c r="J22" s="14"/>
      <c r="K22" s="17"/>
      <c r="L22" s="26">
        <v>295027.44</v>
      </c>
      <c r="M22" s="26">
        <f t="shared" ref="M22" si="1">0.11*L22</f>
        <v>32453.018400000001</v>
      </c>
      <c r="N22" s="18"/>
      <c r="O22" s="3"/>
      <c r="P22" s="2"/>
      <c r="Q22" s="2"/>
      <c r="R22" s="2"/>
    </row>
    <row r="23" spans="1:18" ht="333" customHeight="1">
      <c r="A23" s="189"/>
      <c r="B23" s="71">
        <v>301</v>
      </c>
      <c r="C23" s="78" t="s">
        <v>231</v>
      </c>
      <c r="D23" s="68"/>
      <c r="E23" s="327" t="s">
        <v>148</v>
      </c>
      <c r="F23" s="328"/>
      <c r="G23" s="79"/>
      <c r="H23" s="79"/>
      <c r="I23" s="11"/>
      <c r="J23" s="14"/>
      <c r="K23" s="22"/>
      <c r="L23" s="25"/>
      <c r="M23" s="22"/>
      <c r="N23" s="23"/>
      <c r="O23" s="3"/>
      <c r="P23" s="2"/>
      <c r="Q23" s="2"/>
      <c r="R23" s="2"/>
    </row>
    <row r="24" spans="1:18" ht="25.5">
      <c r="A24" s="189"/>
      <c r="B24" s="74" t="s">
        <v>232</v>
      </c>
      <c r="C24" s="75" t="s">
        <v>146</v>
      </c>
      <c r="D24" s="76" t="s">
        <v>9</v>
      </c>
      <c r="E24" s="264"/>
      <c r="F24" s="264"/>
      <c r="G24" s="77">
        <f>L24*$I$13</f>
        <v>379499.68999999994</v>
      </c>
      <c r="H24" s="77">
        <f>M24*$I$13</f>
        <v>41744.965899999996</v>
      </c>
      <c r="I24" s="11"/>
      <c r="J24" s="14"/>
      <c r="K24" s="22"/>
      <c r="L24" s="54">
        <f>L25-2679.4</f>
        <v>379499.68999999994</v>
      </c>
      <c r="M24" s="54">
        <f>L24*0.11</f>
        <v>41744.965899999996</v>
      </c>
      <c r="N24" s="23"/>
      <c r="O24" s="3"/>
      <c r="P24" s="2"/>
      <c r="Q24" s="2"/>
      <c r="R24" s="2"/>
    </row>
    <row r="25" spans="1:18" ht="25.5">
      <c r="A25" s="189"/>
      <c r="B25" s="74" t="s">
        <v>233</v>
      </c>
      <c r="C25" s="75" t="s">
        <v>261</v>
      </c>
      <c r="D25" s="76" t="s">
        <v>9</v>
      </c>
      <c r="E25" s="264"/>
      <c r="F25" s="264"/>
      <c r="G25" s="77">
        <f>L25*$I$13</f>
        <v>382179.08999999997</v>
      </c>
      <c r="H25" s="77">
        <f>M25*$I$13</f>
        <v>42039.6999</v>
      </c>
      <c r="I25" s="11"/>
      <c r="J25" s="14"/>
      <c r="K25" s="22"/>
      <c r="L25" s="61">
        <f>L26-2679.4</f>
        <v>382179.08999999997</v>
      </c>
      <c r="M25" s="61">
        <f>L25*0.11</f>
        <v>42039.6999</v>
      </c>
      <c r="N25" s="23"/>
      <c r="O25" s="3"/>
      <c r="P25" s="2"/>
      <c r="Q25" s="2"/>
      <c r="R25" s="2"/>
    </row>
    <row r="26" spans="1:18" ht="25.5">
      <c r="A26" s="189"/>
      <c r="B26" s="74" t="s">
        <v>234</v>
      </c>
      <c r="C26" s="75" t="s">
        <v>262</v>
      </c>
      <c r="D26" s="76" t="s">
        <v>9</v>
      </c>
      <c r="E26" s="264"/>
      <c r="F26" s="264"/>
      <c r="G26" s="77">
        <f>L26*$I$13</f>
        <v>384858.49</v>
      </c>
      <c r="H26" s="77">
        <f>M26*$I$13</f>
        <v>42334.433899999996</v>
      </c>
      <c r="I26" s="11"/>
      <c r="J26" s="14"/>
      <c r="K26" s="22"/>
      <c r="L26" s="61">
        <f>L27-2679.4</f>
        <v>384858.49</v>
      </c>
      <c r="M26" s="61">
        <f>L26*0.11</f>
        <v>42334.433899999996</v>
      </c>
      <c r="N26" s="23"/>
      <c r="O26" s="3"/>
      <c r="P26" s="2"/>
      <c r="Q26" s="2"/>
      <c r="R26" s="2"/>
    </row>
    <row r="27" spans="1:18" ht="25.5">
      <c r="A27" s="189"/>
      <c r="B27" s="74" t="s">
        <v>235</v>
      </c>
      <c r="C27" s="75" t="s">
        <v>263</v>
      </c>
      <c r="D27" s="76" t="s">
        <v>9</v>
      </c>
      <c r="E27" s="264"/>
      <c r="F27" s="264"/>
      <c r="G27" s="77">
        <f>L27*$I$13</f>
        <v>387537.89</v>
      </c>
      <c r="H27" s="77">
        <f>M27*$I$13</f>
        <v>42629.1679</v>
      </c>
      <c r="I27" s="11"/>
      <c r="J27" s="14"/>
      <c r="K27" s="22"/>
      <c r="L27" s="27">
        <v>387537.89</v>
      </c>
      <c r="M27" s="27">
        <f>0.11*L27</f>
        <v>42629.1679</v>
      </c>
      <c r="N27" s="23"/>
      <c r="O27" s="3"/>
      <c r="P27" s="2"/>
      <c r="Q27" s="2"/>
      <c r="R27" s="2"/>
    </row>
    <row r="28" spans="1:18" ht="25.5">
      <c r="A28" s="189"/>
      <c r="B28" s="74" t="s">
        <v>236</v>
      </c>
      <c r="C28" s="75" t="s">
        <v>264</v>
      </c>
      <c r="D28" s="76" t="s">
        <v>9</v>
      </c>
      <c r="E28" s="264"/>
      <c r="F28" s="264"/>
      <c r="G28" s="77">
        <f>L28*$I$13</f>
        <v>400604.72000000003</v>
      </c>
      <c r="H28" s="77">
        <f>M28*$I$13</f>
        <v>44066.519200000002</v>
      </c>
      <c r="I28" s="11"/>
      <c r="J28" s="14"/>
      <c r="K28" s="22"/>
      <c r="L28" s="61">
        <f>L30-27444.05</f>
        <v>400604.72000000003</v>
      </c>
      <c r="M28" s="61">
        <f>L28*0.11</f>
        <v>44066.519200000002</v>
      </c>
      <c r="N28" s="23"/>
      <c r="O28" s="3"/>
      <c r="P28" s="2"/>
      <c r="Q28" s="2"/>
      <c r="R28" s="2"/>
    </row>
    <row r="29" spans="1:18" ht="25.5">
      <c r="A29" s="189"/>
      <c r="B29" s="74" t="s">
        <v>237</v>
      </c>
      <c r="C29" s="75" t="s">
        <v>265</v>
      </c>
      <c r="D29" s="76" t="s">
        <v>9</v>
      </c>
      <c r="E29" s="264"/>
      <c r="F29" s="264"/>
      <c r="G29" s="77">
        <f>L29*$I$13</f>
        <v>408748.26</v>
      </c>
      <c r="H29" s="77">
        <f>M29*$I$13</f>
        <v>44962.308600000004</v>
      </c>
      <c r="I29" s="11"/>
      <c r="J29" s="14"/>
      <c r="K29" s="22"/>
      <c r="L29" s="61">
        <f>L30-19300.51</f>
        <v>408748.26</v>
      </c>
      <c r="M29" s="61">
        <f>L29*0.11</f>
        <v>44962.308600000004</v>
      </c>
      <c r="N29" s="23"/>
      <c r="O29" s="3"/>
      <c r="P29" s="2"/>
      <c r="Q29" s="2"/>
      <c r="R29" s="2"/>
    </row>
    <row r="30" spans="1:18" ht="25.5">
      <c r="A30" s="189"/>
      <c r="B30" s="74" t="s">
        <v>238</v>
      </c>
      <c r="C30" s="75" t="s">
        <v>266</v>
      </c>
      <c r="D30" s="76" t="s">
        <v>9</v>
      </c>
      <c r="E30" s="264"/>
      <c r="F30" s="264"/>
      <c r="G30" s="77">
        <f>L30*$I$13</f>
        <v>428048.77</v>
      </c>
      <c r="H30" s="77">
        <f>M30*$I$13</f>
        <v>47085.364700000006</v>
      </c>
      <c r="I30" s="11"/>
      <c r="J30" s="14"/>
      <c r="K30" s="22"/>
      <c r="L30" s="27">
        <v>428048.77</v>
      </c>
      <c r="M30" s="27">
        <f t="shared" ref="M30:M31" si="2">0.11*L30</f>
        <v>47085.364700000006</v>
      </c>
      <c r="N30" s="23"/>
      <c r="O30" s="3"/>
      <c r="P30" s="2"/>
      <c r="Q30" s="2"/>
      <c r="R30" s="2"/>
    </row>
    <row r="31" spans="1:18" ht="25.5">
      <c r="A31" s="189"/>
      <c r="B31" s="74" t="s">
        <v>132</v>
      </c>
      <c r="C31" s="75" t="s">
        <v>147</v>
      </c>
      <c r="D31" s="76" t="s">
        <v>9</v>
      </c>
      <c r="E31" s="264"/>
      <c r="F31" s="264"/>
      <c r="G31" s="77">
        <f>L31*$I$13</f>
        <v>478697.63</v>
      </c>
      <c r="H31" s="77">
        <f>M31*$I$13</f>
        <v>52656.739300000001</v>
      </c>
      <c r="I31" s="11"/>
      <c r="J31" s="14"/>
      <c r="K31" s="22"/>
      <c r="L31" s="27">
        <v>478697.63</v>
      </c>
      <c r="M31" s="27">
        <f t="shared" si="2"/>
        <v>52656.739300000001</v>
      </c>
      <c r="N31" s="23"/>
      <c r="O31" s="3"/>
      <c r="P31" s="2"/>
      <c r="Q31" s="2"/>
      <c r="R31" s="2"/>
    </row>
    <row r="32" spans="1:18" ht="233.25" customHeight="1">
      <c r="A32" s="189"/>
      <c r="B32" s="71">
        <v>302</v>
      </c>
      <c r="C32" s="80" t="s">
        <v>149</v>
      </c>
      <c r="D32" s="68"/>
      <c r="E32" s="326" t="s">
        <v>150</v>
      </c>
      <c r="F32" s="326"/>
      <c r="G32" s="79"/>
      <c r="H32" s="79"/>
      <c r="I32" s="11"/>
      <c r="J32" s="14"/>
      <c r="K32" s="17"/>
      <c r="L32" s="25"/>
      <c r="M32" s="17"/>
      <c r="N32" s="18"/>
      <c r="O32" s="3"/>
      <c r="P32" s="2"/>
      <c r="Q32" s="2"/>
      <c r="R32" s="2"/>
    </row>
    <row r="33" spans="1:18" ht="25.5">
      <c r="A33" s="189"/>
      <c r="B33" s="74" t="s">
        <v>62</v>
      </c>
      <c r="C33" s="75" t="s">
        <v>146</v>
      </c>
      <c r="D33" s="76" t="s">
        <v>9</v>
      </c>
      <c r="E33" s="264"/>
      <c r="F33" s="264"/>
      <c r="G33" s="77">
        <f>L33*$I$13</f>
        <v>207563.01</v>
      </c>
      <c r="H33" s="77">
        <f>M33*$I$13</f>
        <v>22831.931100000002</v>
      </c>
      <c r="I33" s="11"/>
      <c r="J33" s="14"/>
      <c r="K33" s="17"/>
      <c r="L33" s="61">
        <f>L36-9181.09</f>
        <v>207563.01</v>
      </c>
      <c r="M33" s="61">
        <f>L33*0.11</f>
        <v>22831.931100000002</v>
      </c>
      <c r="N33" s="18"/>
      <c r="O33" s="3"/>
      <c r="P33" s="2"/>
      <c r="Q33" s="2"/>
      <c r="R33" s="2"/>
    </row>
    <row r="34" spans="1:18" ht="25.5">
      <c r="A34" s="189"/>
      <c r="B34" s="74" t="s">
        <v>63</v>
      </c>
      <c r="C34" s="75" t="s">
        <v>261</v>
      </c>
      <c r="D34" s="76" t="s">
        <v>9</v>
      </c>
      <c r="E34" s="264"/>
      <c r="F34" s="264"/>
      <c r="G34" s="77">
        <f>L34*$I$13</f>
        <v>209944.97</v>
      </c>
      <c r="H34" s="77">
        <f>M34*$I$13</f>
        <v>23093.9467</v>
      </c>
      <c r="I34" s="11"/>
      <c r="J34" s="14"/>
      <c r="K34" s="17"/>
      <c r="L34" s="61">
        <f xml:space="preserve"> L36-6799.13</f>
        <v>209944.97</v>
      </c>
      <c r="M34" s="61">
        <f>L34*0.11</f>
        <v>23093.9467</v>
      </c>
      <c r="N34" s="18"/>
      <c r="O34" s="3"/>
      <c r="P34" s="2"/>
      <c r="Q34" s="2"/>
      <c r="R34" s="2"/>
    </row>
    <row r="35" spans="1:18" ht="25.5">
      <c r="A35" s="189"/>
      <c r="B35" s="74" t="s">
        <v>115</v>
      </c>
      <c r="C35" s="75" t="s">
        <v>262</v>
      </c>
      <c r="D35" s="76" t="s">
        <v>9</v>
      </c>
      <c r="E35" s="264"/>
      <c r="F35" s="264"/>
      <c r="G35" s="77">
        <f>L35*$I$13</f>
        <v>213538.7</v>
      </c>
      <c r="H35" s="77">
        <f>M35*$I$13</f>
        <v>23489.257000000001</v>
      </c>
      <c r="I35" s="11"/>
      <c r="J35" s="14"/>
      <c r="K35" s="17"/>
      <c r="L35" s="61">
        <f>L36-3205.4</f>
        <v>213538.7</v>
      </c>
      <c r="M35" s="61">
        <f>L35*0.11</f>
        <v>23489.257000000001</v>
      </c>
      <c r="N35" s="18"/>
      <c r="O35" s="3"/>
      <c r="P35" s="2"/>
      <c r="Q35" s="2"/>
      <c r="R35" s="2"/>
    </row>
    <row r="36" spans="1:18" ht="25.5">
      <c r="A36" s="189"/>
      <c r="B36" s="74" t="s">
        <v>116</v>
      </c>
      <c r="C36" s="75" t="s">
        <v>263</v>
      </c>
      <c r="D36" s="76" t="s">
        <v>9</v>
      </c>
      <c r="E36" s="264"/>
      <c r="F36" s="264"/>
      <c r="G36" s="77">
        <f>L36*$I$13</f>
        <v>216744.1</v>
      </c>
      <c r="H36" s="77">
        <f>M36*$I$13</f>
        <v>23841.851000000002</v>
      </c>
      <c r="I36" s="11"/>
      <c r="J36" s="14"/>
      <c r="K36" s="17"/>
      <c r="L36" s="27">
        <v>216744.1</v>
      </c>
      <c r="M36" s="27">
        <f>0.11*L36</f>
        <v>23841.851000000002</v>
      </c>
      <c r="N36" s="18"/>
      <c r="O36" s="3"/>
      <c r="P36" s="2"/>
      <c r="Q36" s="2"/>
      <c r="R36" s="2"/>
    </row>
    <row r="37" spans="1:18" ht="25.5">
      <c r="A37" s="189"/>
      <c r="B37" s="74" t="s">
        <v>117</v>
      </c>
      <c r="C37" s="75" t="s">
        <v>264</v>
      </c>
      <c r="D37" s="76" t="s">
        <v>9</v>
      </c>
      <c r="E37" s="264"/>
      <c r="F37" s="264"/>
      <c r="G37" s="77">
        <f>L37*$I$13</f>
        <v>232431.01</v>
      </c>
      <c r="H37" s="77">
        <f>M37*$I$13</f>
        <v>25567.411100000001</v>
      </c>
      <c r="I37" s="11"/>
      <c r="J37" s="14"/>
      <c r="K37" s="17"/>
      <c r="L37" s="61">
        <f>L39-19022.59</f>
        <v>232431.01</v>
      </c>
      <c r="M37" s="61">
        <f>L37*0.11</f>
        <v>25567.411100000001</v>
      </c>
      <c r="N37" s="18"/>
      <c r="O37" s="3"/>
      <c r="P37" s="2"/>
      <c r="Q37" s="2"/>
      <c r="R37" s="2"/>
    </row>
    <row r="38" spans="1:18" ht="25.5">
      <c r="A38" s="189"/>
      <c r="B38" s="74" t="s">
        <v>118</v>
      </c>
      <c r="C38" s="75" t="s">
        <v>265</v>
      </c>
      <c r="D38" s="76" t="s">
        <v>9</v>
      </c>
      <c r="E38" s="264"/>
      <c r="F38" s="264"/>
      <c r="G38" s="77">
        <f>L38*$I$13</f>
        <v>238403.15</v>
      </c>
      <c r="H38" s="77">
        <f>M38*$I$13</f>
        <v>26224.3465</v>
      </c>
      <c r="I38" s="11"/>
      <c r="J38" s="14"/>
      <c r="K38" s="17"/>
      <c r="L38" s="61">
        <f xml:space="preserve"> L39-13050.45</f>
        <v>238403.15</v>
      </c>
      <c r="M38" s="61">
        <f>L38*0.11</f>
        <v>26224.3465</v>
      </c>
      <c r="N38" s="18"/>
      <c r="O38" s="3"/>
      <c r="P38" s="2"/>
      <c r="Q38" s="2"/>
      <c r="R38" s="2"/>
    </row>
    <row r="39" spans="1:18" ht="25.5">
      <c r="A39" s="189"/>
      <c r="B39" s="74" t="s">
        <v>130</v>
      </c>
      <c r="C39" s="75" t="s">
        <v>266</v>
      </c>
      <c r="D39" s="76" t="s">
        <v>9</v>
      </c>
      <c r="E39" s="264"/>
      <c r="F39" s="264"/>
      <c r="G39" s="77">
        <f>L39*$I$13</f>
        <v>251453.6</v>
      </c>
      <c r="H39" s="77">
        <f>M39*$I$13</f>
        <v>27659.896000000001</v>
      </c>
      <c r="I39" s="11"/>
      <c r="J39" s="14"/>
      <c r="K39" s="17"/>
      <c r="L39" s="27">
        <v>251453.6</v>
      </c>
      <c r="M39" s="27">
        <f t="shared" ref="M39:M40" si="3">0.11*L39</f>
        <v>27659.896000000001</v>
      </c>
      <c r="N39" s="18"/>
      <c r="O39" s="3"/>
      <c r="P39" s="2"/>
      <c r="Q39" s="2"/>
      <c r="R39" s="2"/>
    </row>
    <row r="40" spans="1:18" ht="25.5">
      <c r="A40" s="189"/>
      <c r="B40" s="74" t="s">
        <v>239</v>
      </c>
      <c r="C40" s="75" t="s">
        <v>147</v>
      </c>
      <c r="D40" s="76" t="s">
        <v>9</v>
      </c>
      <c r="E40" s="264"/>
      <c r="F40" s="264"/>
      <c r="G40" s="77">
        <f>L40*$I$13</f>
        <v>299040.90999999997</v>
      </c>
      <c r="H40" s="77">
        <f>M40*$I$13</f>
        <v>32894.500099999997</v>
      </c>
      <c r="I40" s="11"/>
      <c r="J40" s="14"/>
      <c r="K40" s="17"/>
      <c r="L40" s="27">
        <v>299040.90999999997</v>
      </c>
      <c r="M40" s="27">
        <f t="shared" si="3"/>
        <v>32894.500099999997</v>
      </c>
      <c r="N40" s="18"/>
      <c r="O40" s="3"/>
      <c r="P40" s="2"/>
      <c r="Q40" s="2"/>
      <c r="R40" s="2"/>
    </row>
    <row r="41" spans="1:18" ht="260.25" customHeight="1">
      <c r="A41" s="189"/>
      <c r="B41" s="71">
        <v>303</v>
      </c>
      <c r="C41" s="78" t="s">
        <v>151</v>
      </c>
      <c r="D41" s="68"/>
      <c r="E41" s="326" t="s">
        <v>152</v>
      </c>
      <c r="F41" s="326"/>
      <c r="G41" s="79"/>
      <c r="H41" s="79"/>
      <c r="I41" s="12"/>
      <c r="J41" s="14"/>
      <c r="K41" s="17"/>
      <c r="L41" s="25"/>
      <c r="M41" s="17"/>
      <c r="N41" s="18"/>
      <c r="O41" s="3"/>
      <c r="P41" s="2"/>
      <c r="Q41" s="2"/>
      <c r="R41" s="2"/>
    </row>
    <row r="42" spans="1:18" ht="25.5">
      <c r="A42" s="189"/>
      <c r="B42" s="74" t="s">
        <v>240</v>
      </c>
      <c r="C42" s="75" t="s">
        <v>146</v>
      </c>
      <c r="D42" s="76" t="s">
        <v>9</v>
      </c>
      <c r="E42" s="264"/>
      <c r="F42" s="264"/>
      <c r="G42" s="77">
        <f>L42*$I$13</f>
        <v>479555.73632499995</v>
      </c>
      <c r="H42" s="77">
        <f>M42*$I$13</f>
        <v>52751.130995749998</v>
      </c>
      <c r="I42" s="12"/>
      <c r="J42" s="14"/>
      <c r="K42" s="17"/>
      <c r="L42" s="63">
        <f>L43-3205.4</f>
        <v>479555.73632499995</v>
      </c>
      <c r="M42" s="63">
        <f>L42*0.11</f>
        <v>52751.130995749998</v>
      </c>
      <c r="N42" s="18"/>
      <c r="O42" s="3"/>
      <c r="P42" s="2"/>
      <c r="Q42" s="2"/>
      <c r="R42" s="2"/>
    </row>
    <row r="43" spans="1:18" ht="25.5">
      <c r="A43" s="189"/>
      <c r="B43" s="74" t="s">
        <v>241</v>
      </c>
      <c r="C43" s="75" t="s">
        <v>261</v>
      </c>
      <c r="D43" s="76" t="s">
        <v>9</v>
      </c>
      <c r="E43" s="264"/>
      <c r="F43" s="264"/>
      <c r="G43" s="77">
        <f>L43*$I$13</f>
        <v>482761.13632499997</v>
      </c>
      <c r="H43" s="77">
        <f>M43*$I$13</f>
        <v>53103.724995749995</v>
      </c>
      <c r="I43" s="12"/>
      <c r="J43" s="14"/>
      <c r="K43" s="17"/>
      <c r="L43" s="63">
        <f>L44-3205.4</f>
        <v>482761.13632499997</v>
      </c>
      <c r="M43" s="63">
        <f>L43*0.11</f>
        <v>53103.724995749995</v>
      </c>
      <c r="N43" s="18"/>
      <c r="O43" s="3"/>
      <c r="P43" s="2"/>
      <c r="Q43" s="2"/>
      <c r="R43" s="2"/>
    </row>
    <row r="44" spans="1:18" ht="25.5">
      <c r="A44" s="189"/>
      <c r="B44" s="74" t="s">
        <v>242</v>
      </c>
      <c r="C44" s="75" t="s">
        <v>262</v>
      </c>
      <c r="D44" s="76" t="s">
        <v>9</v>
      </c>
      <c r="E44" s="264"/>
      <c r="F44" s="264"/>
      <c r="G44" s="77">
        <f>L44*$I$13</f>
        <v>485966.53632499999</v>
      </c>
      <c r="H44" s="77">
        <f>M44*$I$13</f>
        <v>53456.31899575</v>
      </c>
      <c r="I44" s="12"/>
      <c r="J44" s="14"/>
      <c r="K44" s="17"/>
      <c r="L44" s="63">
        <f>L45-3205.4</f>
        <v>485966.53632499999</v>
      </c>
      <c r="M44" s="63">
        <f>L44*0.11</f>
        <v>53456.31899575</v>
      </c>
      <c r="N44" s="18"/>
      <c r="O44" s="3"/>
      <c r="P44" s="2"/>
      <c r="Q44" s="2"/>
      <c r="R44" s="2"/>
    </row>
    <row r="45" spans="1:18" ht="25.5">
      <c r="A45" s="189"/>
      <c r="B45" s="74" t="s">
        <v>243</v>
      </c>
      <c r="C45" s="75" t="s">
        <v>263</v>
      </c>
      <c r="D45" s="76" t="s">
        <v>9</v>
      </c>
      <c r="E45" s="264"/>
      <c r="F45" s="264"/>
      <c r="G45" s="77">
        <f>L45*$I$13</f>
        <v>489171.93632500002</v>
      </c>
      <c r="H45" s="77">
        <f>M45*$I$13</f>
        <v>53808.912995750004</v>
      </c>
      <c r="I45" s="12"/>
      <c r="J45" s="14"/>
      <c r="K45" s="17"/>
      <c r="L45" s="28">
        <v>489171.93632500002</v>
      </c>
      <c r="M45" s="28">
        <v>53808.912995750004</v>
      </c>
      <c r="N45" s="18"/>
      <c r="O45" s="3"/>
      <c r="P45" s="2"/>
      <c r="Q45" s="2"/>
      <c r="R45" s="2"/>
    </row>
    <row r="46" spans="1:18" ht="25.5">
      <c r="A46" s="189"/>
      <c r="B46" s="74" t="s">
        <v>244</v>
      </c>
      <c r="C46" s="75" t="s">
        <v>264</v>
      </c>
      <c r="D46" s="76" t="s">
        <v>9</v>
      </c>
      <c r="E46" s="264"/>
      <c r="F46" s="264"/>
      <c r="G46" s="77">
        <f>L46*$I$13</f>
        <v>497780.53827499994</v>
      </c>
      <c r="H46" s="77">
        <f>M46*$I$13</f>
        <v>54755.859210249997</v>
      </c>
      <c r="I46" s="12"/>
      <c r="J46" s="14"/>
      <c r="K46" s="17"/>
      <c r="L46" s="63">
        <f>L47-13050.45</f>
        <v>497780.53827499994</v>
      </c>
      <c r="M46" s="63">
        <f>L46*0.11</f>
        <v>54755.859210249997</v>
      </c>
      <c r="N46" s="18"/>
      <c r="O46" s="3"/>
      <c r="P46" s="2"/>
      <c r="Q46" s="2"/>
      <c r="R46" s="2"/>
    </row>
    <row r="47" spans="1:18" ht="25.5">
      <c r="A47" s="189"/>
      <c r="B47" s="74" t="s">
        <v>245</v>
      </c>
      <c r="C47" s="75" t="s">
        <v>265</v>
      </c>
      <c r="D47" s="76" t="s">
        <v>9</v>
      </c>
      <c r="E47" s="264"/>
      <c r="F47" s="264"/>
      <c r="G47" s="77">
        <f>L47*$I$13</f>
        <v>510830.98827499995</v>
      </c>
      <c r="H47" s="77">
        <f>M47*$I$13</f>
        <v>56191.408710249998</v>
      </c>
      <c r="I47" s="12"/>
      <c r="J47" s="14"/>
      <c r="K47" s="17"/>
      <c r="L47" s="63">
        <f>L48-13050.45</f>
        <v>510830.98827499995</v>
      </c>
      <c r="M47" s="63">
        <f>L47*0.11</f>
        <v>56191.408710249998</v>
      </c>
      <c r="N47" s="18"/>
      <c r="O47" s="3"/>
      <c r="P47" s="2"/>
      <c r="Q47" s="2"/>
      <c r="R47" s="2"/>
    </row>
    <row r="48" spans="1:18" ht="25.5">
      <c r="A48" s="189"/>
      <c r="B48" s="74" t="s">
        <v>246</v>
      </c>
      <c r="C48" s="75" t="s">
        <v>266</v>
      </c>
      <c r="D48" s="76" t="s">
        <v>9</v>
      </c>
      <c r="E48" s="264"/>
      <c r="F48" s="264"/>
      <c r="G48" s="77">
        <f>L48*$I$13</f>
        <v>523881.43827499996</v>
      </c>
      <c r="H48" s="77">
        <f>M48*$I$13</f>
        <v>57626.958210249999</v>
      </c>
      <c r="I48" s="12"/>
      <c r="J48" s="14"/>
      <c r="K48" s="17"/>
      <c r="L48" s="28">
        <v>523881.43827499996</v>
      </c>
      <c r="M48" s="28">
        <v>57626.958210249999</v>
      </c>
      <c r="N48" s="18"/>
      <c r="O48" s="3"/>
      <c r="P48" s="2"/>
      <c r="Q48" s="2"/>
      <c r="R48" s="2"/>
    </row>
    <row r="49" spans="1:18" ht="25.5">
      <c r="A49" s="190"/>
      <c r="B49" s="74" t="s">
        <v>133</v>
      </c>
      <c r="C49" s="75" t="s">
        <v>147</v>
      </c>
      <c r="D49" s="76" t="s">
        <v>9</v>
      </c>
      <c r="E49" s="264"/>
      <c r="F49" s="264"/>
      <c r="G49" s="77">
        <f>L49*$I$13</f>
        <v>571468.74527499999</v>
      </c>
      <c r="H49" s="77">
        <f>M49*$I$13</f>
        <v>62861.56198025</v>
      </c>
      <c r="I49" s="12"/>
      <c r="J49" s="14"/>
      <c r="K49" s="17"/>
      <c r="L49" s="28">
        <v>571468.74527499999</v>
      </c>
      <c r="M49" s="28">
        <v>62861.56198025</v>
      </c>
      <c r="N49" s="18"/>
      <c r="O49" s="3"/>
      <c r="P49" s="2"/>
      <c r="Q49" s="2"/>
      <c r="R49" s="2"/>
    </row>
    <row r="50" spans="1:18" ht="93.75" customHeight="1">
      <c r="A50" s="64"/>
      <c r="B50" s="81">
        <v>304</v>
      </c>
      <c r="C50" s="82" t="s">
        <v>119</v>
      </c>
      <c r="D50" s="83" t="s">
        <v>43</v>
      </c>
      <c r="E50" s="228" t="s">
        <v>153</v>
      </c>
      <c r="F50" s="228"/>
      <c r="G50" s="79">
        <f>L50*$I$13</f>
        <v>3018</v>
      </c>
      <c r="H50" s="79">
        <f>M50*$I$13</f>
        <v>301.8</v>
      </c>
      <c r="I50" s="11"/>
      <c r="J50" s="14"/>
      <c r="K50" s="17"/>
      <c r="L50" s="19">
        <v>3018</v>
      </c>
      <c r="M50" s="28">
        <f>L50*0.1</f>
        <v>301.8</v>
      </c>
      <c r="N50" s="18"/>
      <c r="O50" s="3"/>
      <c r="P50" s="2"/>
      <c r="Q50" s="2"/>
      <c r="R50" s="2"/>
    </row>
    <row r="51" spans="1:18" ht="78.75" customHeight="1">
      <c r="A51" s="64"/>
      <c r="B51" s="81">
        <v>305</v>
      </c>
      <c r="C51" s="82" t="s">
        <v>120</v>
      </c>
      <c r="D51" s="83" t="s">
        <v>43</v>
      </c>
      <c r="E51" s="228" t="s">
        <v>154</v>
      </c>
      <c r="F51" s="228"/>
      <c r="G51" s="79">
        <f>L51*$I$13</f>
        <v>3018</v>
      </c>
      <c r="H51" s="79">
        <f>M51*$I$13</f>
        <v>301.8</v>
      </c>
      <c r="I51" s="11"/>
      <c r="J51" s="14"/>
      <c r="K51" s="17"/>
      <c r="L51" s="19">
        <v>3018</v>
      </c>
      <c r="M51" s="28">
        <f>L51*0.1</f>
        <v>301.8</v>
      </c>
      <c r="N51" s="18"/>
      <c r="O51" s="3"/>
      <c r="P51" s="2"/>
      <c r="Q51" s="2"/>
      <c r="R51" s="2"/>
    </row>
    <row r="52" spans="1:18" ht="105" customHeight="1">
      <c r="A52" s="64"/>
      <c r="B52" s="84">
        <v>306</v>
      </c>
      <c r="C52" s="162" t="s">
        <v>155</v>
      </c>
      <c r="D52" s="85"/>
      <c r="E52" s="324" t="s">
        <v>156</v>
      </c>
      <c r="F52" s="325"/>
      <c r="G52" s="79"/>
      <c r="H52" s="79"/>
      <c r="I52" s="11"/>
      <c r="J52" s="14"/>
      <c r="K52" s="17"/>
      <c r="L52" s="32"/>
      <c r="M52" s="28"/>
      <c r="N52" s="18"/>
      <c r="O52" s="3"/>
      <c r="P52" s="2"/>
      <c r="Q52" s="2"/>
      <c r="R52" s="2"/>
    </row>
    <row r="53" spans="1:18" ht="23.25" customHeight="1">
      <c r="A53" s="64"/>
      <c r="B53" s="86" t="s">
        <v>134</v>
      </c>
      <c r="C53" s="87" t="s">
        <v>256</v>
      </c>
      <c r="D53" s="88" t="s">
        <v>20</v>
      </c>
      <c r="E53" s="322"/>
      <c r="F53" s="323"/>
      <c r="G53" s="77">
        <f>L53*$I$13</f>
        <v>104.85</v>
      </c>
      <c r="H53" s="77">
        <f>M53*$I$13</f>
        <v>10.49</v>
      </c>
      <c r="I53" s="11"/>
      <c r="J53" s="14"/>
      <c r="K53" s="17"/>
      <c r="L53" s="32">
        <v>104.85</v>
      </c>
      <c r="M53" s="28">
        <v>10.49</v>
      </c>
      <c r="N53" s="18"/>
      <c r="O53" s="3"/>
      <c r="P53" s="2"/>
      <c r="Q53" s="2"/>
      <c r="R53" s="2"/>
    </row>
    <row r="54" spans="1:18" ht="22.5" customHeight="1">
      <c r="A54" s="64"/>
      <c r="B54" s="86" t="s">
        <v>135</v>
      </c>
      <c r="C54" s="89" t="s">
        <v>257</v>
      </c>
      <c r="D54" s="88" t="s">
        <v>20</v>
      </c>
      <c r="E54" s="267"/>
      <c r="F54" s="267"/>
      <c r="G54" s="77">
        <f>L54*$I$13</f>
        <v>112</v>
      </c>
      <c r="H54" s="77">
        <f>M54*$I$13</f>
        <v>11.2</v>
      </c>
      <c r="I54" s="11"/>
      <c r="J54" s="14"/>
      <c r="K54" s="17"/>
      <c r="L54" s="32">
        <v>112</v>
      </c>
      <c r="M54" s="28">
        <v>11.2</v>
      </c>
      <c r="N54" s="18"/>
      <c r="O54" s="3"/>
      <c r="P54" s="2"/>
      <c r="Q54" s="2"/>
      <c r="R54" s="2"/>
    </row>
    <row r="55" spans="1:18">
      <c r="A55" s="64"/>
      <c r="B55" s="265"/>
      <c r="C55" s="266"/>
      <c r="D55" s="266"/>
      <c r="E55" s="266"/>
      <c r="F55" s="266"/>
      <c r="G55" s="266"/>
      <c r="H55" s="266"/>
      <c r="I55" s="12"/>
      <c r="J55" s="14"/>
      <c r="K55" s="17"/>
      <c r="L55" s="28"/>
      <c r="M55" s="28"/>
      <c r="N55" s="18"/>
      <c r="O55" s="3"/>
      <c r="P55" s="2"/>
      <c r="Q55" s="2"/>
      <c r="R55" s="2"/>
    </row>
    <row r="56" spans="1:18" ht="18.75" customHeight="1" thickBot="1">
      <c r="A56" s="254"/>
      <c r="B56" s="254"/>
      <c r="C56" s="254"/>
      <c r="D56" s="254"/>
      <c r="E56" s="254"/>
      <c r="F56" s="254"/>
      <c r="G56" s="254"/>
      <c r="H56" s="255"/>
      <c r="I56" s="8"/>
      <c r="J56" s="13"/>
      <c r="K56" s="17"/>
      <c r="L56" s="17"/>
      <c r="M56" s="17"/>
      <c r="N56" s="18"/>
      <c r="O56" s="3"/>
      <c r="P56" s="2"/>
      <c r="Q56" s="2"/>
      <c r="R56" s="2"/>
    </row>
    <row r="57" spans="1:18" ht="24.75" customHeight="1" thickTop="1">
      <c r="A57" s="256" t="s">
        <v>106</v>
      </c>
      <c r="B57" s="257"/>
      <c r="C57" s="257"/>
      <c r="D57" s="257"/>
      <c r="E57" s="257"/>
      <c r="F57" s="257"/>
      <c r="G57" s="262" t="s">
        <v>136</v>
      </c>
      <c r="H57" s="263"/>
      <c r="I57" s="334" t="s">
        <v>137</v>
      </c>
      <c r="J57" s="335"/>
      <c r="K57" s="17"/>
      <c r="L57" s="253" t="s">
        <v>41</v>
      </c>
      <c r="M57" s="253"/>
      <c r="N57" s="18"/>
      <c r="O57" s="3"/>
      <c r="P57" s="2"/>
      <c r="Q57" s="2"/>
      <c r="R57" s="2"/>
    </row>
    <row r="58" spans="1:18" ht="15" customHeight="1" thickBot="1">
      <c r="A58" s="258"/>
      <c r="B58" s="259"/>
      <c r="C58" s="259"/>
      <c r="D58" s="259"/>
      <c r="E58" s="259"/>
      <c r="F58" s="259"/>
      <c r="G58" s="260">
        <v>1</v>
      </c>
      <c r="H58" s="261"/>
      <c r="I58" s="332">
        <f>G58</f>
        <v>1</v>
      </c>
      <c r="J58" s="333"/>
      <c r="K58" s="17"/>
      <c r="L58" s="17"/>
      <c r="M58" s="17"/>
      <c r="N58" s="18"/>
      <c r="O58" s="3"/>
      <c r="P58" s="2"/>
      <c r="Q58" s="2"/>
      <c r="R58" s="2"/>
    </row>
    <row r="59" spans="1:18" ht="76.5" customHeight="1" thickTop="1">
      <c r="A59" s="191"/>
      <c r="B59" s="71">
        <v>401</v>
      </c>
      <c r="C59" s="167" t="s">
        <v>157</v>
      </c>
      <c r="D59" s="93" t="s">
        <v>18</v>
      </c>
      <c r="E59" s="228" t="s">
        <v>158</v>
      </c>
      <c r="F59" s="228"/>
      <c r="G59" s="79">
        <f>L59*$I$58</f>
        <v>220.00000000000003</v>
      </c>
      <c r="H59" s="79">
        <f>M59*$I$58</f>
        <v>24.2</v>
      </c>
      <c r="I59" s="9"/>
      <c r="J59" s="15"/>
      <c r="K59" s="30"/>
      <c r="L59" s="28">
        <v>220.00000000000003</v>
      </c>
      <c r="M59" s="28">
        <v>24.2</v>
      </c>
      <c r="N59" s="18"/>
      <c r="O59" s="3"/>
      <c r="P59" s="2"/>
      <c r="Q59" s="2"/>
      <c r="R59" s="2"/>
    </row>
    <row r="60" spans="1:18" ht="129" customHeight="1">
      <c r="A60" s="191"/>
      <c r="B60" s="71">
        <v>403</v>
      </c>
      <c r="C60" s="94" t="s">
        <v>54</v>
      </c>
      <c r="D60" s="85" t="s">
        <v>21</v>
      </c>
      <c r="E60" s="246" t="s">
        <v>159</v>
      </c>
      <c r="F60" s="246"/>
      <c r="G60" s="79"/>
      <c r="H60" s="79"/>
      <c r="I60" s="9"/>
      <c r="J60" s="14"/>
      <c r="K60" s="17"/>
      <c r="L60" s="28"/>
      <c r="M60" s="28"/>
      <c r="N60" s="18"/>
      <c r="O60" s="3"/>
      <c r="P60" s="2"/>
      <c r="Q60" s="2"/>
      <c r="R60" s="2"/>
    </row>
    <row r="61" spans="1:18" ht="15.75" customHeight="1">
      <c r="A61" s="191"/>
      <c r="B61" s="95" t="s">
        <v>64</v>
      </c>
      <c r="C61" s="96" t="s">
        <v>160</v>
      </c>
      <c r="D61" s="91" t="s">
        <v>21</v>
      </c>
      <c r="E61" s="249"/>
      <c r="F61" s="249"/>
      <c r="G61" s="92">
        <f>L61*$I$58</f>
        <v>13272.18</v>
      </c>
      <c r="H61" s="92">
        <f>M61*$I$58</f>
        <v>1459.9398000000001</v>
      </c>
      <c r="I61" s="9"/>
      <c r="J61" s="15"/>
      <c r="K61" s="30"/>
      <c r="L61" s="31">
        <v>13272.18</v>
      </c>
      <c r="M61" s="27">
        <f t="shared" ref="M61:M63" si="4">L61*0.11</f>
        <v>1459.9398000000001</v>
      </c>
      <c r="N61" s="18"/>
      <c r="O61" s="3"/>
      <c r="P61" s="2"/>
      <c r="Q61" s="2"/>
      <c r="R61" s="2"/>
    </row>
    <row r="62" spans="1:18" ht="18.75" customHeight="1">
      <c r="A62" s="191"/>
      <c r="B62" s="95" t="s">
        <v>65</v>
      </c>
      <c r="C62" s="97" t="s">
        <v>161</v>
      </c>
      <c r="D62" s="91" t="s">
        <v>21</v>
      </c>
      <c r="E62" s="250"/>
      <c r="F62" s="251"/>
      <c r="G62" s="92">
        <f>L62*$I$58</f>
        <v>15952.95</v>
      </c>
      <c r="H62" s="92">
        <f>M62*$I$58</f>
        <v>1754.8245000000002</v>
      </c>
      <c r="I62" s="9"/>
      <c r="J62" s="15"/>
      <c r="K62" s="30"/>
      <c r="L62" s="31">
        <v>15952.95</v>
      </c>
      <c r="M62" s="27">
        <f t="shared" si="4"/>
        <v>1754.8245000000002</v>
      </c>
      <c r="N62" s="18"/>
      <c r="O62" s="3"/>
      <c r="P62" s="2"/>
      <c r="Q62" s="2"/>
      <c r="R62" s="2"/>
    </row>
    <row r="63" spans="1:18" ht="15" customHeight="1">
      <c r="A63" s="191"/>
      <c r="B63" s="95" t="s">
        <v>247</v>
      </c>
      <c r="C63" s="97" t="s">
        <v>162</v>
      </c>
      <c r="D63" s="91" t="s">
        <v>21</v>
      </c>
      <c r="E63" s="249"/>
      <c r="F63" s="249"/>
      <c r="G63" s="92">
        <f>L63*$I$58</f>
        <v>20067.11</v>
      </c>
      <c r="H63" s="92">
        <f>M63*$I$58</f>
        <v>2207.3821000000003</v>
      </c>
      <c r="I63" s="9"/>
      <c r="J63" s="15"/>
      <c r="K63" s="30"/>
      <c r="L63" s="31">
        <v>20067.11</v>
      </c>
      <c r="M63" s="27">
        <f t="shared" si="4"/>
        <v>2207.3821000000003</v>
      </c>
      <c r="N63" s="18"/>
      <c r="O63" s="3"/>
      <c r="P63" s="2"/>
      <c r="Q63" s="2"/>
      <c r="R63" s="2"/>
    </row>
    <row r="64" spans="1:18" ht="78" customHeight="1">
      <c r="A64" s="191"/>
      <c r="B64" s="98">
        <v>404</v>
      </c>
      <c r="C64" s="99" t="s">
        <v>32</v>
      </c>
      <c r="D64" s="100" t="s">
        <v>22</v>
      </c>
      <c r="E64" s="252" t="s">
        <v>163</v>
      </c>
      <c r="F64" s="252"/>
      <c r="G64" s="79">
        <f>L64*$I$58</f>
        <v>6050</v>
      </c>
      <c r="H64" s="79">
        <f>M64*$I$58</f>
        <v>665.5</v>
      </c>
      <c r="I64" s="9"/>
      <c r="J64" s="15"/>
      <c r="K64" s="30"/>
      <c r="L64" s="32">
        <v>6050</v>
      </c>
      <c r="M64" s="28">
        <v>665.5</v>
      </c>
      <c r="N64" s="18"/>
      <c r="O64" s="3"/>
      <c r="P64" s="2"/>
      <c r="Q64" s="2"/>
      <c r="R64" s="2"/>
    </row>
    <row r="65" spans="1:18" ht="92.25" customHeight="1">
      <c r="A65" s="191"/>
      <c r="B65" s="71">
        <v>405</v>
      </c>
      <c r="C65" s="168" t="s">
        <v>164</v>
      </c>
      <c r="D65" s="85" t="s">
        <v>21</v>
      </c>
      <c r="E65" s="246" t="s">
        <v>165</v>
      </c>
      <c r="F65" s="246"/>
      <c r="G65" s="79">
        <f>L65*$I$58</f>
        <v>2090</v>
      </c>
      <c r="H65" s="79">
        <f>M65*$I$58</f>
        <v>229.9</v>
      </c>
      <c r="I65" s="9"/>
      <c r="J65" s="15"/>
      <c r="K65" s="30"/>
      <c r="L65" s="29">
        <v>2090</v>
      </c>
      <c r="M65" s="29">
        <v>229.9</v>
      </c>
      <c r="N65" s="18"/>
      <c r="O65" s="3"/>
      <c r="P65" s="2"/>
      <c r="Q65" s="2"/>
      <c r="R65" s="2"/>
    </row>
    <row r="66" spans="1:18" ht="119.25" customHeight="1">
      <c r="A66" s="191"/>
      <c r="B66" s="71">
        <v>406</v>
      </c>
      <c r="C66" s="169" t="s">
        <v>166</v>
      </c>
      <c r="D66" s="85" t="s">
        <v>46</v>
      </c>
      <c r="E66" s="246" t="s">
        <v>167</v>
      </c>
      <c r="F66" s="246"/>
      <c r="G66" s="79">
        <f>L66*$I$58</f>
        <v>2090</v>
      </c>
      <c r="H66" s="79">
        <f>M66*$I$58</f>
        <v>229.9</v>
      </c>
      <c r="I66" s="9"/>
      <c r="J66" s="15"/>
      <c r="K66" s="30"/>
      <c r="L66" s="29">
        <v>2090</v>
      </c>
      <c r="M66" s="29">
        <v>229.9</v>
      </c>
      <c r="N66" s="18"/>
      <c r="O66" s="3"/>
      <c r="P66" s="2"/>
      <c r="Q66" s="2"/>
      <c r="R66" s="2"/>
    </row>
    <row r="67" spans="1:18" ht="86.25" customHeight="1">
      <c r="A67" s="191"/>
      <c r="B67" s="71">
        <v>407</v>
      </c>
      <c r="C67" s="101" t="s">
        <v>168</v>
      </c>
      <c r="D67" s="102" t="s">
        <v>47</v>
      </c>
      <c r="E67" s="246" t="s">
        <v>169</v>
      </c>
      <c r="F67" s="246"/>
      <c r="G67" s="79">
        <f>L67*$I$58</f>
        <v>600</v>
      </c>
      <c r="H67" s="79">
        <f>M67*$I$58</f>
        <v>0</v>
      </c>
      <c r="I67" s="9"/>
      <c r="J67" s="15"/>
      <c r="K67" s="30"/>
      <c r="L67" s="29">
        <v>600</v>
      </c>
      <c r="M67" s="29">
        <v>0</v>
      </c>
      <c r="N67" s="18"/>
      <c r="O67" s="3"/>
      <c r="P67" s="2"/>
      <c r="Q67" s="2"/>
      <c r="R67" s="2"/>
    </row>
    <row r="68" spans="1:18" ht="105" customHeight="1">
      <c r="A68" s="191"/>
      <c r="B68" s="71">
        <v>408</v>
      </c>
      <c r="C68" s="103" t="s">
        <v>170</v>
      </c>
      <c r="D68" s="104" t="s">
        <v>50</v>
      </c>
      <c r="E68" s="248" t="s">
        <v>171</v>
      </c>
      <c r="F68" s="248"/>
      <c r="G68" s="79">
        <f>L68*$I$58</f>
        <v>245.8</v>
      </c>
      <c r="H68" s="79">
        <f>M68*$I$58</f>
        <v>13.2</v>
      </c>
      <c r="I68" s="9"/>
      <c r="J68" s="15"/>
      <c r="K68" s="30"/>
      <c r="L68" s="33">
        <v>245.8</v>
      </c>
      <c r="M68" s="33">
        <v>13.2</v>
      </c>
      <c r="N68" s="18"/>
      <c r="O68" s="3"/>
      <c r="P68" s="2"/>
      <c r="Q68" s="2"/>
      <c r="R68" s="2"/>
    </row>
    <row r="69" spans="1:18" ht="105" customHeight="1">
      <c r="A69" s="191"/>
      <c r="B69" s="71">
        <v>409</v>
      </c>
      <c r="C69" s="170" t="s">
        <v>172</v>
      </c>
      <c r="D69" s="104" t="s">
        <v>50</v>
      </c>
      <c r="E69" s="248" t="s">
        <v>171</v>
      </c>
      <c r="F69" s="248"/>
      <c r="G69" s="79">
        <f>L69*$I$58</f>
        <v>385.5</v>
      </c>
      <c r="H69" s="79">
        <f>M69*$I$58</f>
        <v>13.2</v>
      </c>
      <c r="I69" s="9"/>
      <c r="J69" s="15"/>
      <c r="K69" s="30"/>
      <c r="L69" s="33">
        <v>385.5</v>
      </c>
      <c r="M69" s="33">
        <v>13.2</v>
      </c>
      <c r="N69" s="18"/>
      <c r="O69" s="3"/>
      <c r="P69" s="2"/>
      <c r="Q69" s="2"/>
      <c r="R69" s="2"/>
    </row>
    <row r="70" spans="1:18" ht="52.5" customHeight="1">
      <c r="A70" s="191"/>
      <c r="B70" s="84">
        <v>410</v>
      </c>
      <c r="C70" s="105" t="s">
        <v>141</v>
      </c>
      <c r="D70" s="85" t="s">
        <v>55</v>
      </c>
      <c r="E70" s="246" t="s">
        <v>173</v>
      </c>
      <c r="F70" s="246"/>
      <c r="G70" s="79">
        <f>L70*$I$58</f>
        <v>770</v>
      </c>
      <c r="H70" s="79">
        <f>M70*$I$58</f>
        <v>84.7</v>
      </c>
      <c r="I70" s="9"/>
      <c r="J70" s="15"/>
      <c r="K70" s="30"/>
      <c r="L70" s="32">
        <v>770</v>
      </c>
      <c r="M70" s="28">
        <v>84.7</v>
      </c>
      <c r="N70" s="18"/>
      <c r="O70" s="3"/>
      <c r="P70" s="2"/>
      <c r="Q70" s="2"/>
      <c r="R70" s="2"/>
    </row>
    <row r="71" spans="1:18" ht="40.5" customHeight="1">
      <c r="A71" s="191"/>
      <c r="B71" s="84">
        <v>411</v>
      </c>
      <c r="C71" s="106" t="s">
        <v>23</v>
      </c>
      <c r="D71" s="85" t="s">
        <v>24</v>
      </c>
      <c r="E71" s="246" t="s">
        <v>138</v>
      </c>
      <c r="F71" s="246"/>
      <c r="G71" s="79">
        <f>L71*$I$58</f>
        <v>69042.461355932202</v>
      </c>
      <c r="H71" s="79">
        <f>M71*$I$58</f>
        <v>7594.6707491525422</v>
      </c>
      <c r="I71" s="9"/>
      <c r="J71" s="15"/>
      <c r="K71" s="30"/>
      <c r="L71" s="32">
        <v>69042.461355932202</v>
      </c>
      <c r="M71" s="28">
        <v>7594.6707491525422</v>
      </c>
      <c r="N71" s="18"/>
      <c r="O71" s="3"/>
      <c r="P71" s="2"/>
      <c r="Q71" s="2"/>
      <c r="R71" s="2"/>
    </row>
    <row r="72" spans="1:18" ht="30.75" customHeight="1">
      <c r="A72" s="191"/>
      <c r="B72" s="84">
        <v>412</v>
      </c>
      <c r="C72" s="99" t="s">
        <v>25</v>
      </c>
      <c r="D72" s="100" t="s">
        <v>20</v>
      </c>
      <c r="E72" s="247" t="s">
        <v>89</v>
      </c>
      <c r="F72" s="247"/>
      <c r="G72" s="79">
        <f>L72*$I$58</f>
        <v>158.4</v>
      </c>
      <c r="H72" s="79">
        <f>M72*$I$58</f>
        <v>17.423999999999999</v>
      </c>
      <c r="I72" s="9"/>
      <c r="J72" s="15"/>
      <c r="K72" s="30"/>
      <c r="L72" s="32">
        <v>158.4</v>
      </c>
      <c r="M72" s="28">
        <v>17.423999999999999</v>
      </c>
      <c r="N72" s="18"/>
      <c r="O72" s="3"/>
      <c r="P72" s="2"/>
      <c r="Q72" s="3"/>
      <c r="R72" s="2"/>
    </row>
    <row r="73" spans="1:18" ht="71.25" customHeight="1">
      <c r="A73" s="191"/>
      <c r="B73" s="84">
        <v>414</v>
      </c>
      <c r="C73" s="162" t="s">
        <v>174</v>
      </c>
      <c r="D73" s="85" t="s">
        <v>26</v>
      </c>
      <c r="E73" s="246" t="s">
        <v>258</v>
      </c>
      <c r="F73" s="246"/>
      <c r="G73" s="79">
        <f>L73*$I$58</f>
        <v>61870.600000000006</v>
      </c>
      <c r="H73" s="79">
        <f>M73*$I$58</f>
        <v>6805.7660000000005</v>
      </c>
      <c r="I73" s="9"/>
      <c r="J73" s="15"/>
      <c r="K73" s="30"/>
      <c r="L73" s="35">
        <v>61870.600000000006</v>
      </c>
      <c r="M73" s="28">
        <v>6805.7660000000005</v>
      </c>
      <c r="N73" s="18"/>
      <c r="O73" s="3"/>
      <c r="P73" s="2"/>
      <c r="Q73" s="3"/>
      <c r="R73" s="2"/>
    </row>
    <row r="74" spans="1:18" ht="256.5" customHeight="1">
      <c r="A74" s="191"/>
      <c r="B74" s="84">
        <v>415</v>
      </c>
      <c r="C74" s="162" t="s">
        <v>175</v>
      </c>
      <c r="D74" s="85" t="s">
        <v>26</v>
      </c>
      <c r="E74" s="243" t="s">
        <v>176</v>
      </c>
      <c r="F74" s="243"/>
      <c r="G74" s="79"/>
      <c r="H74" s="79"/>
      <c r="I74" s="9"/>
      <c r="J74" s="14"/>
      <c r="K74" s="17"/>
      <c r="L74" s="36"/>
      <c r="M74" s="36"/>
      <c r="N74" s="18"/>
      <c r="O74" s="3"/>
      <c r="P74" s="2"/>
      <c r="Q74" s="3"/>
      <c r="R74" s="2"/>
    </row>
    <row r="75" spans="1:18" ht="15" customHeight="1">
      <c r="A75" s="191"/>
      <c r="B75" s="95" t="s">
        <v>248</v>
      </c>
      <c r="C75" s="90" t="s">
        <v>177</v>
      </c>
      <c r="D75" s="91" t="s">
        <v>5</v>
      </c>
      <c r="E75" s="237"/>
      <c r="F75" s="237"/>
      <c r="G75" s="92">
        <f>L75*$I$58</f>
        <v>172327.86</v>
      </c>
      <c r="H75" s="92">
        <f>M75*$I$58</f>
        <v>18956.064599999998</v>
      </c>
      <c r="I75" s="9"/>
      <c r="J75" s="15"/>
      <c r="K75" s="30"/>
      <c r="L75" s="31">
        <v>172327.86</v>
      </c>
      <c r="M75" s="27">
        <f>0.11*L75</f>
        <v>18956.064599999998</v>
      </c>
      <c r="N75" s="18"/>
      <c r="O75" s="3"/>
      <c r="P75" s="2"/>
      <c r="Q75" s="3"/>
      <c r="R75" s="2"/>
    </row>
    <row r="76" spans="1:18" ht="15" customHeight="1">
      <c r="A76" s="191"/>
      <c r="B76" s="95" t="s">
        <v>249</v>
      </c>
      <c r="C76" s="90" t="s">
        <v>178</v>
      </c>
      <c r="D76" s="91" t="s">
        <v>5</v>
      </c>
      <c r="E76" s="237"/>
      <c r="F76" s="237"/>
      <c r="G76" s="92">
        <f>L76*$I$58</f>
        <v>213594.52</v>
      </c>
      <c r="H76" s="92">
        <f>M76*$I$58</f>
        <v>23495.397199999999</v>
      </c>
      <c r="I76" s="9"/>
      <c r="J76" s="15"/>
      <c r="K76" s="30"/>
      <c r="L76" s="31">
        <v>213594.52</v>
      </c>
      <c r="M76" s="27">
        <f t="shared" ref="M76:M77" si="5">0.11*L76</f>
        <v>23495.397199999999</v>
      </c>
      <c r="N76" s="18"/>
      <c r="O76" s="3"/>
      <c r="P76" s="2"/>
      <c r="Q76" s="3"/>
      <c r="R76" s="2"/>
    </row>
    <row r="77" spans="1:18" ht="18.75" customHeight="1">
      <c r="A77" s="191"/>
      <c r="B77" s="95" t="s">
        <v>66</v>
      </c>
      <c r="C77" s="90" t="s">
        <v>179</v>
      </c>
      <c r="D77" s="91" t="s">
        <v>5</v>
      </c>
      <c r="E77" s="237"/>
      <c r="F77" s="237"/>
      <c r="G77" s="92">
        <f>L77*$I$58</f>
        <v>287827.78000000003</v>
      </c>
      <c r="H77" s="92">
        <f>M77*$I$58</f>
        <v>31661.055800000002</v>
      </c>
      <c r="I77" s="9"/>
      <c r="J77" s="15"/>
      <c r="K77" s="30"/>
      <c r="L77" s="31">
        <v>287827.78000000003</v>
      </c>
      <c r="M77" s="27">
        <f t="shared" si="5"/>
        <v>31661.055800000002</v>
      </c>
      <c r="N77" s="18"/>
      <c r="O77" s="3"/>
      <c r="P77" s="2"/>
      <c r="Q77" s="3"/>
      <c r="R77" s="2"/>
    </row>
    <row r="78" spans="1:18" ht="15" customHeight="1">
      <c r="A78" s="191"/>
      <c r="B78" s="95" t="s">
        <v>67</v>
      </c>
      <c r="C78" s="90" t="s">
        <v>180</v>
      </c>
      <c r="D78" s="91" t="s">
        <v>5</v>
      </c>
      <c r="E78" s="237"/>
      <c r="F78" s="237"/>
      <c r="G78" s="92">
        <f>L78*$I$58</f>
        <v>413902.2</v>
      </c>
      <c r="H78" s="92">
        <f>M78*$I$58</f>
        <v>45529.241999999998</v>
      </c>
      <c r="I78" s="9"/>
      <c r="J78" s="15"/>
      <c r="K78" s="30"/>
      <c r="L78" s="31">
        <v>413902.2</v>
      </c>
      <c r="M78" s="27">
        <f>0.11*L78</f>
        <v>45529.241999999998</v>
      </c>
      <c r="N78" s="18"/>
      <c r="O78" s="3"/>
      <c r="P78" s="2"/>
      <c r="Q78" s="3"/>
      <c r="R78" s="2"/>
    </row>
    <row r="79" spans="1:18" ht="312.75" customHeight="1">
      <c r="A79" s="191"/>
      <c r="B79" s="84">
        <v>416</v>
      </c>
      <c r="C79" s="107" t="s">
        <v>181</v>
      </c>
      <c r="D79" s="85" t="s">
        <v>26</v>
      </c>
      <c r="E79" s="244" t="s">
        <v>182</v>
      </c>
      <c r="F79" s="245"/>
      <c r="G79" s="79"/>
      <c r="H79" s="79"/>
      <c r="I79" s="9"/>
      <c r="J79" s="14"/>
      <c r="K79" s="17"/>
      <c r="L79" s="36"/>
      <c r="M79" s="22"/>
      <c r="N79" s="18"/>
      <c r="O79" s="3"/>
      <c r="P79" s="2"/>
      <c r="Q79" s="3"/>
      <c r="R79" s="2"/>
    </row>
    <row r="80" spans="1:18" ht="15.75" customHeight="1">
      <c r="A80" s="191"/>
      <c r="B80" s="95" t="s">
        <v>68</v>
      </c>
      <c r="C80" s="90" t="s">
        <v>183</v>
      </c>
      <c r="D80" s="91" t="s">
        <v>5</v>
      </c>
      <c r="E80" s="237"/>
      <c r="F80" s="237"/>
      <c r="G80" s="92">
        <f>L80*$I$58</f>
        <v>261766.66</v>
      </c>
      <c r="H80" s="92">
        <f>M80*$I$58</f>
        <v>28794.332600000002</v>
      </c>
      <c r="I80" s="9"/>
      <c r="J80" s="15"/>
      <c r="K80" s="30"/>
      <c r="L80" s="31">
        <v>261766.66</v>
      </c>
      <c r="M80" s="27">
        <f>0.11*L80</f>
        <v>28794.332600000002</v>
      </c>
      <c r="N80" s="18"/>
      <c r="O80" s="3"/>
      <c r="P80" s="2"/>
      <c r="Q80" s="3"/>
      <c r="R80" s="2"/>
    </row>
    <row r="81" spans="1:18" ht="15.75" customHeight="1">
      <c r="A81" s="191"/>
      <c r="B81" s="95" t="s">
        <v>69</v>
      </c>
      <c r="C81" s="90" t="s">
        <v>184</v>
      </c>
      <c r="D81" s="91" t="s">
        <v>5</v>
      </c>
      <c r="E81" s="237"/>
      <c r="F81" s="237"/>
      <c r="G81" s="92">
        <f>L81*$I$58</f>
        <v>278142</v>
      </c>
      <c r="H81" s="92">
        <f>M81*$I$58</f>
        <v>30595.62</v>
      </c>
      <c r="I81" s="9"/>
      <c r="J81" s="15"/>
      <c r="K81" s="30"/>
      <c r="L81" s="31">
        <v>278142</v>
      </c>
      <c r="M81" s="27">
        <f t="shared" ref="M81:M82" si="6">0.11*L81</f>
        <v>30595.62</v>
      </c>
      <c r="N81" s="18"/>
      <c r="O81" s="3"/>
      <c r="P81" s="2"/>
      <c r="Q81" s="3"/>
      <c r="R81" s="2"/>
    </row>
    <row r="82" spans="1:18" ht="15.75" customHeight="1">
      <c r="A82" s="191"/>
      <c r="B82" s="95" t="s">
        <v>70</v>
      </c>
      <c r="C82" s="90" t="s">
        <v>185</v>
      </c>
      <c r="D82" s="91" t="s">
        <v>5</v>
      </c>
      <c r="E82" s="237"/>
      <c r="F82" s="237"/>
      <c r="G82" s="92">
        <f>L82*$I$58</f>
        <v>353860.55</v>
      </c>
      <c r="H82" s="92">
        <f>M82*$I$58</f>
        <v>38924.660499999998</v>
      </c>
      <c r="I82" s="9"/>
      <c r="J82" s="15"/>
      <c r="K82" s="30"/>
      <c r="L82" s="31">
        <v>353860.55</v>
      </c>
      <c r="M82" s="27">
        <f t="shared" si="6"/>
        <v>38924.660499999998</v>
      </c>
      <c r="N82" s="18"/>
      <c r="O82" s="3"/>
      <c r="P82" s="2"/>
      <c r="Q82" s="3"/>
      <c r="R82" s="2"/>
    </row>
    <row r="83" spans="1:18" ht="15" customHeight="1">
      <c r="A83" s="191"/>
      <c r="B83" s="95" t="s">
        <v>71</v>
      </c>
      <c r="C83" s="90" t="s">
        <v>180</v>
      </c>
      <c r="D83" s="91" t="s">
        <v>5</v>
      </c>
      <c r="E83" s="237"/>
      <c r="F83" s="237"/>
      <c r="G83" s="92">
        <f>L83*$I$58</f>
        <v>557576.65999999992</v>
      </c>
      <c r="H83" s="92">
        <f>M83*$I$58</f>
        <v>61333.432599999993</v>
      </c>
      <c r="I83" s="9"/>
      <c r="J83" s="15"/>
      <c r="K83" s="30"/>
      <c r="L83" s="31">
        <v>557576.65999999992</v>
      </c>
      <c r="M83" s="27">
        <f>0.11*L83</f>
        <v>61333.432599999993</v>
      </c>
      <c r="N83" s="18"/>
      <c r="O83" s="3"/>
      <c r="P83" s="2"/>
      <c r="Q83" s="3"/>
      <c r="R83" s="2"/>
    </row>
    <row r="84" spans="1:18" ht="248.25" customHeight="1">
      <c r="A84" s="191"/>
      <c r="B84" s="84">
        <v>417</v>
      </c>
      <c r="C84" s="107" t="s">
        <v>250</v>
      </c>
      <c r="D84" s="85" t="s">
        <v>26</v>
      </c>
      <c r="E84" s="243" t="s">
        <v>186</v>
      </c>
      <c r="F84" s="243"/>
      <c r="G84" s="79"/>
      <c r="H84" s="79"/>
      <c r="I84" s="9"/>
      <c r="J84" s="14"/>
      <c r="K84" s="17"/>
      <c r="L84" s="36"/>
      <c r="M84" s="22"/>
      <c r="N84" s="18"/>
      <c r="O84" s="3"/>
      <c r="P84" s="2"/>
      <c r="Q84" s="3"/>
      <c r="R84" s="2"/>
    </row>
    <row r="85" spans="1:18" ht="15.75" customHeight="1">
      <c r="A85" s="191"/>
      <c r="B85" s="95" t="s">
        <v>251</v>
      </c>
      <c r="C85" s="90" t="s">
        <v>187</v>
      </c>
      <c r="D85" s="91" t="s">
        <v>5</v>
      </c>
      <c r="E85" s="237"/>
      <c r="F85" s="237"/>
      <c r="G85" s="92">
        <f>L85*$I$58</f>
        <v>138342.47</v>
      </c>
      <c r="H85" s="92">
        <f>M85*$I$58</f>
        <v>15217.671700000001</v>
      </c>
      <c r="I85" s="9"/>
      <c r="J85" s="15"/>
      <c r="K85" s="30"/>
      <c r="L85" s="31">
        <v>138342.47</v>
      </c>
      <c r="M85" s="27">
        <f>0.11*L85</f>
        <v>15217.671700000001</v>
      </c>
      <c r="N85" s="18"/>
      <c r="O85" s="3"/>
      <c r="P85" s="2"/>
      <c r="Q85" s="3"/>
      <c r="R85" s="2"/>
    </row>
    <row r="86" spans="1:18" ht="15.75" customHeight="1">
      <c r="A86" s="191"/>
      <c r="B86" s="95" t="s">
        <v>72</v>
      </c>
      <c r="C86" s="90" t="s">
        <v>188</v>
      </c>
      <c r="D86" s="91" t="s">
        <v>5</v>
      </c>
      <c r="E86" s="237"/>
      <c r="F86" s="237"/>
      <c r="G86" s="92">
        <f>L86*$I$58</f>
        <v>154717.81</v>
      </c>
      <c r="H86" s="92">
        <f>M86*$I$58</f>
        <v>17018.9591</v>
      </c>
      <c r="I86" s="9"/>
      <c r="J86" s="15"/>
      <c r="K86" s="30"/>
      <c r="L86" s="31">
        <v>154717.81</v>
      </c>
      <c r="M86" s="27">
        <f t="shared" ref="M86:M87" si="7">0.11*L86</f>
        <v>17018.9591</v>
      </c>
      <c r="N86" s="18"/>
      <c r="O86" s="3"/>
      <c r="P86" s="2"/>
      <c r="Q86" s="3"/>
      <c r="R86" s="2"/>
    </row>
    <row r="87" spans="1:18" ht="15.75" customHeight="1">
      <c r="A87" s="191"/>
      <c r="B87" s="95" t="s">
        <v>252</v>
      </c>
      <c r="C87" s="90" t="s">
        <v>189</v>
      </c>
      <c r="D87" s="91" t="s">
        <v>5</v>
      </c>
      <c r="E87" s="237"/>
      <c r="F87" s="237"/>
      <c r="G87" s="92">
        <f>L87*$I$58</f>
        <v>230436.36</v>
      </c>
      <c r="H87" s="92">
        <f>M87*$I$58</f>
        <v>25347.999599999999</v>
      </c>
      <c r="I87" s="9"/>
      <c r="J87" s="15"/>
      <c r="K87" s="30"/>
      <c r="L87" s="31">
        <v>230436.36</v>
      </c>
      <c r="M87" s="27">
        <f t="shared" si="7"/>
        <v>25347.999599999999</v>
      </c>
      <c r="N87" s="18"/>
      <c r="O87" s="3"/>
      <c r="P87" s="2"/>
      <c r="Q87" s="3"/>
      <c r="R87" s="2"/>
    </row>
    <row r="88" spans="1:18" ht="15.75" customHeight="1">
      <c r="A88" s="191"/>
      <c r="B88" s="95" t="s">
        <v>73</v>
      </c>
      <c r="C88" s="90" t="s">
        <v>180</v>
      </c>
      <c r="D88" s="91" t="s">
        <v>5</v>
      </c>
      <c r="E88" s="237"/>
      <c r="F88" s="237"/>
      <c r="G88" s="92">
        <f>L88*$I$58</f>
        <v>353956.09</v>
      </c>
      <c r="H88" s="92">
        <f>M88*$I$58</f>
        <v>38935.169900000001</v>
      </c>
      <c r="I88" s="9"/>
      <c r="J88" s="15"/>
      <c r="K88" s="30"/>
      <c r="L88" s="31">
        <v>353956.09</v>
      </c>
      <c r="M88" s="27">
        <f>0.11*L88</f>
        <v>38935.169900000001</v>
      </c>
      <c r="N88" s="18"/>
      <c r="O88" s="3"/>
      <c r="P88" s="2"/>
      <c r="Q88" s="3"/>
      <c r="R88" s="2"/>
    </row>
    <row r="89" spans="1:18" ht="39.75" customHeight="1">
      <c r="A89" s="191"/>
      <c r="B89" s="84">
        <v>418</v>
      </c>
      <c r="C89" s="106" t="s">
        <v>122</v>
      </c>
      <c r="D89" s="85" t="s">
        <v>20</v>
      </c>
      <c r="E89" s="234" t="s">
        <v>90</v>
      </c>
      <c r="F89" s="234"/>
      <c r="G89" s="79"/>
      <c r="H89" s="79"/>
      <c r="I89" s="9"/>
      <c r="J89" s="14"/>
      <c r="K89" s="17"/>
      <c r="L89" s="32"/>
      <c r="M89" s="32"/>
      <c r="N89" s="18"/>
      <c r="O89" s="3"/>
      <c r="P89" s="2"/>
      <c r="Q89" s="2"/>
      <c r="R89" s="2"/>
    </row>
    <row r="90" spans="1:18" ht="44.25">
      <c r="A90" s="191"/>
      <c r="B90" s="108" t="s">
        <v>74</v>
      </c>
      <c r="C90" s="90" t="s">
        <v>190</v>
      </c>
      <c r="D90" s="91" t="s">
        <v>20</v>
      </c>
      <c r="E90" s="237"/>
      <c r="F90" s="237"/>
      <c r="G90" s="92">
        <f>L90*$I$58</f>
        <v>212.88220000000001</v>
      </c>
      <c r="H90" s="92">
        <f>M90*$I$58</f>
        <v>23.417042000000002</v>
      </c>
      <c r="I90" s="9"/>
      <c r="J90" s="15"/>
      <c r="K90" s="30"/>
      <c r="L90" s="34">
        <v>212.88220000000001</v>
      </c>
      <c r="M90" s="28">
        <v>23.417042000000002</v>
      </c>
      <c r="N90" s="18"/>
      <c r="O90" s="3"/>
      <c r="P90" s="2"/>
      <c r="Q90" s="2"/>
      <c r="R90" s="2"/>
    </row>
    <row r="91" spans="1:18" ht="28.5">
      <c r="A91" s="191"/>
      <c r="B91" s="108" t="s">
        <v>253</v>
      </c>
      <c r="C91" s="90" t="s">
        <v>191</v>
      </c>
      <c r="D91" s="91" t="s">
        <v>20</v>
      </c>
      <c r="E91" s="237"/>
      <c r="F91" s="237"/>
      <c r="G91" s="92">
        <f>L91*$I$58</f>
        <v>974.52220000000011</v>
      </c>
      <c r="H91" s="92">
        <f>M91*$I$58</f>
        <v>107.19744200000001</v>
      </c>
      <c r="I91" s="9"/>
      <c r="J91" s="15"/>
      <c r="K91" s="30"/>
      <c r="L91" s="34">
        <v>974.52220000000011</v>
      </c>
      <c r="M91" s="28">
        <v>107.19744200000001</v>
      </c>
      <c r="N91" s="18"/>
      <c r="O91" s="3"/>
      <c r="P91" s="2"/>
      <c r="Q91" s="2"/>
      <c r="R91" s="2"/>
    </row>
    <row r="92" spans="1:18" ht="67.5" customHeight="1">
      <c r="A92" s="191"/>
      <c r="B92" s="81">
        <v>419</v>
      </c>
      <c r="C92" s="171" t="s">
        <v>107</v>
      </c>
      <c r="D92" s="83" t="s">
        <v>7</v>
      </c>
      <c r="E92" s="241" t="s">
        <v>121</v>
      </c>
      <c r="F92" s="242"/>
      <c r="G92" s="79">
        <f>L92*$I$58</f>
        <v>2811</v>
      </c>
      <c r="H92" s="79">
        <f>M92*$I$58</f>
        <v>309.20999999999998</v>
      </c>
      <c r="I92" s="9"/>
      <c r="J92" s="15"/>
      <c r="K92" s="30"/>
      <c r="L92" s="34">
        <v>2811</v>
      </c>
      <c r="M92" s="28">
        <f>L92*0.11</f>
        <v>309.20999999999998</v>
      </c>
      <c r="N92" s="18"/>
      <c r="O92" s="3"/>
      <c r="P92" s="2"/>
      <c r="Q92" s="2"/>
      <c r="R92" s="2"/>
    </row>
    <row r="93" spans="1:18" ht="29.25" customHeight="1">
      <c r="A93" s="191"/>
      <c r="B93" s="84">
        <v>420</v>
      </c>
      <c r="C93" s="106" t="s">
        <v>33</v>
      </c>
      <c r="D93" s="85" t="s">
        <v>20</v>
      </c>
      <c r="E93" s="238" t="s">
        <v>19</v>
      </c>
      <c r="F93" s="238"/>
      <c r="G93" s="79"/>
      <c r="H93" s="79"/>
      <c r="I93" s="9"/>
      <c r="J93" s="14"/>
      <c r="K93" s="17"/>
      <c r="L93" s="37"/>
      <c r="M93" s="37"/>
      <c r="N93" s="18"/>
      <c r="O93" s="3"/>
      <c r="P93" s="2"/>
      <c r="Q93" s="3"/>
      <c r="R93" s="2"/>
    </row>
    <row r="94" spans="1:18" ht="81.75" customHeight="1">
      <c r="A94" s="191"/>
      <c r="B94" s="109" t="s">
        <v>108</v>
      </c>
      <c r="C94" s="172" t="s">
        <v>192</v>
      </c>
      <c r="D94" s="91" t="s">
        <v>20</v>
      </c>
      <c r="E94" s="239" t="s">
        <v>193</v>
      </c>
      <c r="F94" s="239"/>
      <c r="G94" s="92">
        <f>L94*$I$58</f>
        <v>130.74</v>
      </c>
      <c r="H94" s="92">
        <f>M94*$I$58</f>
        <v>14.381400000000001</v>
      </c>
      <c r="I94" s="9"/>
      <c r="J94" s="15"/>
      <c r="K94" s="30"/>
      <c r="L94" s="31">
        <v>130.74</v>
      </c>
      <c r="M94" s="27">
        <f>0.11*L94</f>
        <v>14.381400000000001</v>
      </c>
      <c r="N94" s="18"/>
      <c r="O94" s="3"/>
      <c r="P94" s="2"/>
      <c r="Q94" s="3"/>
      <c r="R94" s="2"/>
    </row>
    <row r="95" spans="1:18" ht="39.75" customHeight="1">
      <c r="A95" s="191"/>
      <c r="B95" s="109" t="s">
        <v>109</v>
      </c>
      <c r="C95" s="173" t="s">
        <v>194</v>
      </c>
      <c r="D95" s="91" t="s">
        <v>20</v>
      </c>
      <c r="E95" s="240" t="s">
        <v>195</v>
      </c>
      <c r="F95" s="239"/>
      <c r="G95" s="92">
        <f>L95*$I$58</f>
        <v>102</v>
      </c>
      <c r="H95" s="92">
        <f>M95*$I$58</f>
        <v>10.199999999999999</v>
      </c>
      <c r="I95" s="9"/>
      <c r="J95" s="15"/>
      <c r="K95" s="30"/>
      <c r="L95" s="34">
        <v>102</v>
      </c>
      <c r="M95" s="28">
        <v>10.199999999999999</v>
      </c>
      <c r="N95" s="18"/>
      <c r="O95" s="3"/>
      <c r="P95" s="2"/>
      <c r="Q95" s="3"/>
      <c r="R95" s="2"/>
    </row>
    <row r="96" spans="1:18" ht="56.25" customHeight="1">
      <c r="A96" s="191"/>
      <c r="B96" s="109" t="s">
        <v>110</v>
      </c>
      <c r="C96" s="111" t="s">
        <v>52</v>
      </c>
      <c r="D96" s="91" t="s">
        <v>53</v>
      </c>
      <c r="E96" s="233" t="s">
        <v>196</v>
      </c>
      <c r="F96" s="233"/>
      <c r="G96" s="92">
        <f>L96*$I$58</f>
        <v>122.85000000000001</v>
      </c>
      <c r="H96" s="92">
        <f>M96*$I$58</f>
        <v>13.513500000000001</v>
      </c>
      <c r="I96" s="9"/>
      <c r="J96" s="15"/>
      <c r="K96" s="30"/>
      <c r="L96" s="38">
        <v>122.85000000000001</v>
      </c>
      <c r="M96" s="39">
        <f>0.11*L96</f>
        <v>13.513500000000001</v>
      </c>
      <c r="N96" s="18"/>
      <c r="O96" s="3"/>
      <c r="P96" s="2"/>
      <c r="Q96" s="3"/>
      <c r="R96" s="2"/>
    </row>
    <row r="97" spans="1:18" ht="147" customHeight="1">
      <c r="A97" s="191"/>
      <c r="B97" s="84">
        <v>422</v>
      </c>
      <c r="C97" s="112" t="s">
        <v>197</v>
      </c>
      <c r="D97" s="113" t="s">
        <v>49</v>
      </c>
      <c r="E97" s="234" t="s">
        <v>91</v>
      </c>
      <c r="F97" s="234"/>
      <c r="G97" s="79">
        <f>L97*$I$58</f>
        <v>531.5</v>
      </c>
      <c r="H97" s="79">
        <f>M97*$I$58</f>
        <v>33</v>
      </c>
      <c r="I97" s="9"/>
      <c r="J97" s="15"/>
      <c r="K97" s="30"/>
      <c r="L97" s="33">
        <v>531.5</v>
      </c>
      <c r="M97" s="33">
        <v>33</v>
      </c>
      <c r="N97" s="18"/>
      <c r="O97" s="3"/>
      <c r="P97" s="2"/>
      <c r="Q97" s="2"/>
      <c r="R97" s="2"/>
    </row>
    <row r="98" spans="1:18" ht="135.75" customHeight="1">
      <c r="A98" s="191"/>
      <c r="B98" s="84">
        <v>423</v>
      </c>
      <c r="C98" s="114" t="s">
        <v>34</v>
      </c>
      <c r="D98" s="115" t="s">
        <v>254</v>
      </c>
      <c r="E98" s="235" t="s">
        <v>97</v>
      </c>
      <c r="F98" s="235"/>
      <c r="G98" s="79">
        <f>L98*$I$58</f>
        <v>190125</v>
      </c>
      <c r="H98" s="79">
        <f>M98*$I$58</f>
        <v>20913.75</v>
      </c>
      <c r="I98" s="9"/>
      <c r="J98" s="15"/>
      <c r="K98" s="30"/>
      <c r="L98" s="31">
        <v>190125</v>
      </c>
      <c r="M98" s="27">
        <f t="shared" ref="M98:M100" si="8">0.11*L98</f>
        <v>20913.75</v>
      </c>
      <c r="N98" s="18"/>
      <c r="O98" s="3"/>
      <c r="P98" s="2"/>
      <c r="Q98" s="3"/>
      <c r="R98" s="2"/>
    </row>
    <row r="99" spans="1:18" ht="141.75" customHeight="1">
      <c r="A99" s="191"/>
      <c r="B99" s="84">
        <v>424</v>
      </c>
      <c r="C99" s="116" t="s">
        <v>35</v>
      </c>
      <c r="D99" s="117" t="s">
        <v>27</v>
      </c>
      <c r="E99" s="195" t="s">
        <v>98</v>
      </c>
      <c r="F99" s="195"/>
      <c r="G99" s="79">
        <f>L99*$I$58</f>
        <v>91090.23</v>
      </c>
      <c r="H99" s="79">
        <f>M99*$I$58</f>
        <v>10019.925299999999</v>
      </c>
      <c r="I99" s="9"/>
      <c r="J99" s="15"/>
      <c r="K99" s="30"/>
      <c r="L99" s="31">
        <v>91090.23</v>
      </c>
      <c r="M99" s="27">
        <f t="shared" si="8"/>
        <v>10019.925299999999</v>
      </c>
      <c r="N99" s="18"/>
      <c r="O99" s="3"/>
      <c r="P99" s="2"/>
      <c r="Q99" s="3"/>
      <c r="R99" s="2"/>
    </row>
    <row r="100" spans="1:18" ht="15" customHeight="1">
      <c r="A100" s="191"/>
      <c r="B100" s="109" t="s">
        <v>111</v>
      </c>
      <c r="C100" s="110" t="s">
        <v>36</v>
      </c>
      <c r="D100" s="91"/>
      <c r="E100" s="232"/>
      <c r="F100" s="232"/>
      <c r="G100" s="92">
        <f>L100*$I$58</f>
        <v>91090.23</v>
      </c>
      <c r="H100" s="92">
        <f>M100*$I$58</f>
        <v>10019.925299999999</v>
      </c>
      <c r="I100" s="9"/>
      <c r="J100" s="15"/>
      <c r="K100" s="30"/>
      <c r="L100" s="31">
        <v>91090.23</v>
      </c>
      <c r="M100" s="27">
        <f t="shared" si="8"/>
        <v>10019.925299999999</v>
      </c>
      <c r="N100" s="18"/>
      <c r="O100" s="3"/>
      <c r="P100" s="2"/>
      <c r="Q100" s="3"/>
      <c r="R100" s="2"/>
    </row>
    <row r="101" spans="1:18" ht="15" customHeight="1">
      <c r="A101" s="191"/>
      <c r="B101" s="109" t="s">
        <v>112</v>
      </c>
      <c r="C101" s="110" t="s">
        <v>37</v>
      </c>
      <c r="D101" s="91"/>
      <c r="E101" s="232"/>
      <c r="F101" s="232"/>
      <c r="G101" s="92">
        <f>L101*$I$58</f>
        <v>40500</v>
      </c>
      <c r="H101" s="92">
        <f>M101*$I$58</f>
        <v>4455</v>
      </c>
      <c r="I101" s="9"/>
      <c r="J101" s="15"/>
      <c r="K101" s="30"/>
      <c r="L101" s="19">
        <v>40500</v>
      </c>
      <c r="M101" s="20">
        <f>0.11*L101</f>
        <v>4455</v>
      </c>
      <c r="N101" s="18"/>
      <c r="O101" s="3"/>
      <c r="P101" s="2"/>
      <c r="Q101" s="3"/>
      <c r="R101" s="2"/>
    </row>
    <row r="102" spans="1:18" ht="160.5" customHeight="1">
      <c r="A102" s="192"/>
      <c r="B102" s="84">
        <v>425</v>
      </c>
      <c r="C102" s="116" t="s">
        <v>44</v>
      </c>
      <c r="D102" s="117" t="s">
        <v>45</v>
      </c>
      <c r="E102" s="195" t="s">
        <v>198</v>
      </c>
      <c r="F102" s="195"/>
      <c r="G102" s="79">
        <f>L102*$I$58</f>
        <v>1200</v>
      </c>
      <c r="H102" s="79">
        <f>M102*$I$58</f>
        <v>120</v>
      </c>
      <c r="I102" s="9"/>
      <c r="J102" s="15"/>
      <c r="K102" s="30"/>
      <c r="L102" s="19">
        <v>1200</v>
      </c>
      <c r="M102" s="20">
        <v>120</v>
      </c>
      <c r="N102" s="18"/>
      <c r="O102" s="3"/>
      <c r="P102" s="2"/>
      <c r="Q102" s="2"/>
      <c r="R102" s="2"/>
    </row>
    <row r="103" spans="1:18" ht="64.5" customHeight="1">
      <c r="A103" s="186"/>
      <c r="B103" s="84">
        <v>426</v>
      </c>
      <c r="C103" s="116" t="s">
        <v>271</v>
      </c>
      <c r="D103" s="117" t="s">
        <v>10</v>
      </c>
      <c r="E103" s="195" t="s">
        <v>267</v>
      </c>
      <c r="F103" s="195"/>
      <c r="G103" s="79">
        <f>L103*$I$58</f>
        <v>112</v>
      </c>
      <c r="H103" s="79">
        <f>M103*$I$58</f>
        <v>0</v>
      </c>
      <c r="I103" s="187"/>
      <c r="J103" s="188"/>
      <c r="K103" s="30"/>
      <c r="L103" s="19">
        <v>112</v>
      </c>
      <c r="M103" s="20">
        <v>0</v>
      </c>
      <c r="N103" s="18"/>
      <c r="O103" s="3"/>
      <c r="P103" s="2"/>
      <c r="Q103" s="2"/>
      <c r="R103" s="2"/>
    </row>
    <row r="104" spans="1:18" ht="64.5" customHeight="1" thickBot="1">
      <c r="A104" s="186"/>
      <c r="B104" s="109" t="s">
        <v>268</v>
      </c>
      <c r="C104" s="110" t="s">
        <v>269</v>
      </c>
      <c r="D104" s="185" t="s">
        <v>53</v>
      </c>
      <c r="E104" s="195" t="s">
        <v>270</v>
      </c>
      <c r="F104" s="195"/>
      <c r="G104" s="92">
        <f>L104*$I$58</f>
        <v>15.67</v>
      </c>
      <c r="H104" s="92">
        <f>M104*$I$58</f>
        <v>0</v>
      </c>
      <c r="I104" s="187"/>
      <c r="J104" s="188"/>
      <c r="K104" s="30"/>
      <c r="L104" s="19">
        <v>15.67</v>
      </c>
      <c r="M104" s="20">
        <v>0</v>
      </c>
      <c r="N104" s="18"/>
      <c r="O104" s="3"/>
      <c r="P104" s="2"/>
      <c r="Q104" s="2"/>
      <c r="R104" s="2"/>
    </row>
    <row r="105" spans="1:18" ht="17.25" customHeight="1" thickTop="1">
      <c r="A105" s="312" t="s">
        <v>113</v>
      </c>
      <c r="B105" s="313"/>
      <c r="C105" s="313"/>
      <c r="D105" s="313"/>
      <c r="E105" s="313"/>
      <c r="F105" s="314"/>
      <c r="G105" s="318" t="s">
        <v>136</v>
      </c>
      <c r="H105" s="319"/>
      <c r="I105" s="330" t="s">
        <v>86</v>
      </c>
      <c r="J105" s="331"/>
      <c r="K105" s="17"/>
      <c r="N105" s="18"/>
      <c r="O105" s="3"/>
      <c r="P105" s="2"/>
      <c r="Q105" s="2"/>
      <c r="R105" s="2"/>
    </row>
    <row r="106" spans="1:18" ht="15.75" customHeight="1" thickBot="1">
      <c r="A106" s="315"/>
      <c r="B106" s="316"/>
      <c r="C106" s="316"/>
      <c r="D106" s="316"/>
      <c r="E106" s="316"/>
      <c r="F106" s="317"/>
      <c r="G106" s="320">
        <v>1</v>
      </c>
      <c r="H106" s="321"/>
      <c r="I106" s="58">
        <f>G106</f>
        <v>1</v>
      </c>
      <c r="J106" s="4"/>
      <c r="K106" s="17"/>
      <c r="N106" s="18"/>
      <c r="O106" s="3"/>
      <c r="P106" s="2"/>
      <c r="Q106" s="2"/>
      <c r="R106" s="2"/>
    </row>
    <row r="107" spans="1:18" ht="43.5" customHeight="1" thickTop="1">
      <c r="A107" s="193"/>
      <c r="B107" s="181">
        <v>900</v>
      </c>
      <c r="C107" s="183" t="s">
        <v>199</v>
      </c>
      <c r="D107" s="184" t="s">
        <v>11</v>
      </c>
      <c r="E107" s="236" t="s">
        <v>92</v>
      </c>
      <c r="F107" s="236"/>
      <c r="G107" s="122"/>
      <c r="H107" s="123"/>
      <c r="I107" s="9"/>
      <c r="J107" s="15"/>
      <c r="K107" s="30"/>
      <c r="L107" s="43"/>
      <c r="M107" s="22"/>
      <c r="N107" s="18"/>
      <c r="O107" s="3"/>
      <c r="P107" s="2"/>
      <c r="Q107" s="2"/>
      <c r="R107" s="2"/>
    </row>
    <row r="108" spans="1:18" ht="15" customHeight="1">
      <c r="A108" s="193"/>
      <c r="B108" s="124" t="s">
        <v>75</v>
      </c>
      <c r="C108" s="125" t="s">
        <v>12</v>
      </c>
      <c r="D108" s="126"/>
      <c r="E108" s="227"/>
      <c r="F108" s="227"/>
      <c r="G108" s="127">
        <f>L108*$I$106</f>
        <v>1854.6000000000001</v>
      </c>
      <c r="H108" s="128">
        <f>M108*$I$106</f>
        <v>204.00600000000003</v>
      </c>
      <c r="I108" s="9"/>
      <c r="J108" s="15"/>
      <c r="K108" s="30"/>
      <c r="L108" s="28">
        <v>1854.6000000000001</v>
      </c>
      <c r="M108" s="28">
        <v>204.00600000000003</v>
      </c>
      <c r="N108" s="18"/>
      <c r="O108" s="3"/>
      <c r="P108" s="2"/>
      <c r="Q108" s="2"/>
      <c r="R108" s="2"/>
    </row>
    <row r="109" spans="1:18" ht="15" customHeight="1">
      <c r="A109" s="193"/>
      <c r="B109" s="124" t="s">
        <v>76</v>
      </c>
      <c r="C109" s="125" t="s">
        <v>13</v>
      </c>
      <c r="D109" s="126"/>
      <c r="E109" s="227"/>
      <c r="F109" s="227"/>
      <c r="G109" s="127">
        <f>L109*$I$106</f>
        <v>2270.4</v>
      </c>
      <c r="H109" s="128">
        <f>M109*$I$106</f>
        <v>249.744</v>
      </c>
      <c r="I109" s="9"/>
      <c r="J109" s="15"/>
      <c r="K109" s="30"/>
      <c r="L109" s="28">
        <v>2270.4</v>
      </c>
      <c r="M109" s="28">
        <v>249.744</v>
      </c>
      <c r="N109" s="18"/>
      <c r="O109" s="3"/>
      <c r="P109" s="2"/>
      <c r="Q109" s="2"/>
      <c r="R109" s="2"/>
    </row>
    <row r="110" spans="1:18" ht="38.25" customHeight="1">
      <c r="A110" s="193"/>
      <c r="B110" s="71">
        <v>901</v>
      </c>
      <c r="C110" s="121" t="s">
        <v>200</v>
      </c>
      <c r="D110" s="115" t="s">
        <v>11</v>
      </c>
      <c r="E110" s="228" t="s">
        <v>92</v>
      </c>
      <c r="F110" s="228"/>
      <c r="G110" s="69"/>
      <c r="H110" s="129"/>
      <c r="I110" s="9"/>
      <c r="J110" s="14"/>
      <c r="K110" s="17"/>
      <c r="L110" s="44"/>
      <c r="M110" s="44"/>
      <c r="N110" s="18"/>
      <c r="O110" s="3"/>
      <c r="P110" s="2"/>
      <c r="Q110" s="2"/>
      <c r="R110" s="2"/>
    </row>
    <row r="111" spans="1:18" ht="15" customHeight="1">
      <c r="A111" s="193"/>
      <c r="B111" s="124" t="s">
        <v>77</v>
      </c>
      <c r="C111" s="125" t="s">
        <v>12</v>
      </c>
      <c r="D111" s="126"/>
      <c r="E111" s="227"/>
      <c r="F111" s="227"/>
      <c r="G111" s="127">
        <f>L111*$I$106</f>
        <v>2555.3000000000002</v>
      </c>
      <c r="H111" s="128">
        <f>M111*$I$106</f>
        <v>281.08300000000003</v>
      </c>
      <c r="I111" s="9"/>
      <c r="J111" s="15"/>
      <c r="K111" s="30"/>
      <c r="L111" s="28">
        <v>2555.3000000000002</v>
      </c>
      <c r="M111" s="28">
        <v>281.08300000000003</v>
      </c>
      <c r="N111" s="18"/>
      <c r="O111" s="3"/>
      <c r="P111" s="2"/>
      <c r="Q111" s="2"/>
      <c r="R111" s="2"/>
    </row>
    <row r="112" spans="1:18" ht="15" customHeight="1">
      <c r="A112" s="193"/>
      <c r="B112" s="124" t="s">
        <v>79</v>
      </c>
      <c r="C112" s="125" t="s">
        <v>13</v>
      </c>
      <c r="D112" s="126"/>
      <c r="E112" s="227"/>
      <c r="F112" s="227"/>
      <c r="G112" s="127">
        <f>L112*$I$106</f>
        <v>3089.9</v>
      </c>
      <c r="H112" s="128">
        <f>M112*$I$106</f>
        <v>339.88900000000001</v>
      </c>
      <c r="I112" s="9"/>
      <c r="J112" s="15"/>
      <c r="K112" s="30"/>
      <c r="L112" s="28">
        <v>3089.9</v>
      </c>
      <c r="M112" s="28">
        <v>339.88900000000001</v>
      </c>
      <c r="N112" s="18"/>
      <c r="O112" s="3"/>
      <c r="P112" s="2"/>
      <c r="Q112" s="2"/>
      <c r="R112" s="2"/>
    </row>
    <row r="113" spans="1:18" ht="15" customHeight="1">
      <c r="A113" s="193"/>
      <c r="B113" s="71">
        <v>902</v>
      </c>
      <c r="C113" s="118" t="s">
        <v>14</v>
      </c>
      <c r="D113" s="83"/>
      <c r="E113" s="229"/>
      <c r="F113" s="230"/>
      <c r="G113" s="69"/>
      <c r="H113" s="79"/>
      <c r="I113" s="9"/>
      <c r="J113" s="14"/>
      <c r="K113" s="17"/>
      <c r="L113" s="28"/>
      <c r="M113" s="22"/>
      <c r="N113" s="18"/>
      <c r="O113" s="3"/>
      <c r="P113" s="2"/>
      <c r="Q113" s="2"/>
      <c r="R113" s="2"/>
    </row>
    <row r="114" spans="1:18" ht="41.25" customHeight="1">
      <c r="A114" s="193"/>
      <c r="B114" s="130" t="s">
        <v>80</v>
      </c>
      <c r="C114" s="131" t="s">
        <v>15</v>
      </c>
      <c r="D114" s="126" t="s">
        <v>16</v>
      </c>
      <c r="E114" s="231" t="s">
        <v>93</v>
      </c>
      <c r="F114" s="231"/>
      <c r="G114" s="127">
        <f>L114*$I$106</f>
        <v>233.13312307692308</v>
      </c>
      <c r="H114" s="128">
        <f>M114*$I$106</f>
        <v>25.644643538461541</v>
      </c>
      <c r="I114" s="9"/>
      <c r="J114" s="15"/>
      <c r="K114" s="30"/>
      <c r="L114" s="45">
        <v>233.13312307692308</v>
      </c>
      <c r="M114" s="28">
        <v>25.644643538461541</v>
      </c>
      <c r="N114" s="18"/>
      <c r="O114" s="3"/>
      <c r="P114" s="2"/>
      <c r="Q114" s="2"/>
      <c r="R114" s="2"/>
    </row>
    <row r="115" spans="1:18" ht="43.5" customHeight="1">
      <c r="A115" s="193"/>
      <c r="B115" s="130" t="s">
        <v>81</v>
      </c>
      <c r="C115" s="125" t="s">
        <v>201</v>
      </c>
      <c r="D115" s="126" t="s">
        <v>16</v>
      </c>
      <c r="E115" s="217" t="s">
        <v>93</v>
      </c>
      <c r="F115" s="217"/>
      <c r="G115" s="127">
        <f>L115*$I$106</f>
        <v>912.41085625000005</v>
      </c>
      <c r="H115" s="128">
        <f>M115*$I$106</f>
        <v>100.36519418750001</v>
      </c>
      <c r="I115" s="9"/>
      <c r="J115" s="15"/>
      <c r="K115" s="30"/>
      <c r="L115" s="46">
        <v>912.41085625000005</v>
      </c>
      <c r="M115" s="28">
        <v>100.36519418750001</v>
      </c>
      <c r="N115" s="18"/>
      <c r="O115" s="3"/>
      <c r="P115" s="2"/>
      <c r="Q115" s="2"/>
      <c r="R115" s="2"/>
    </row>
    <row r="116" spans="1:18" ht="48" customHeight="1">
      <c r="A116" s="193"/>
      <c r="B116" s="130" t="s">
        <v>82</v>
      </c>
      <c r="C116" s="125" t="s">
        <v>202</v>
      </c>
      <c r="D116" s="126" t="s">
        <v>16</v>
      </c>
      <c r="E116" s="217" t="s">
        <v>93</v>
      </c>
      <c r="F116" s="217"/>
      <c r="G116" s="127">
        <f>L116*$I$106</f>
        <v>2020.300225</v>
      </c>
      <c r="H116" s="128">
        <f>M116*$I$106</f>
        <v>222.23302475</v>
      </c>
      <c r="I116" s="9"/>
      <c r="J116" s="15"/>
      <c r="K116" s="30"/>
      <c r="L116" s="46">
        <v>2020.300225</v>
      </c>
      <c r="M116" s="28">
        <v>222.23302475</v>
      </c>
      <c r="N116" s="18"/>
      <c r="O116" s="3"/>
      <c r="P116" s="2"/>
      <c r="Q116" s="2"/>
      <c r="R116" s="2"/>
    </row>
    <row r="117" spans="1:18" ht="39" customHeight="1">
      <c r="A117" s="193"/>
      <c r="B117" s="130" t="s">
        <v>83</v>
      </c>
      <c r="C117" s="163" t="s">
        <v>203</v>
      </c>
      <c r="D117" s="126" t="s">
        <v>16</v>
      </c>
      <c r="E117" s="217" t="s">
        <v>42</v>
      </c>
      <c r="F117" s="217"/>
      <c r="G117" s="127">
        <f>L117*$I$106</f>
        <v>674</v>
      </c>
      <c r="H117" s="128">
        <f>M117*$I$106</f>
        <v>65</v>
      </c>
      <c r="I117" s="9"/>
      <c r="J117" s="15"/>
      <c r="K117" s="30"/>
      <c r="L117" s="46">
        <v>674</v>
      </c>
      <c r="M117" s="28">
        <v>65</v>
      </c>
      <c r="N117" s="18"/>
      <c r="O117" s="3"/>
      <c r="P117" s="2"/>
      <c r="Q117" s="2"/>
      <c r="R117" s="2"/>
    </row>
    <row r="118" spans="1:18" ht="42.75" customHeight="1">
      <c r="A118" s="193"/>
      <c r="B118" s="130" t="s">
        <v>84</v>
      </c>
      <c r="C118" s="163" t="s">
        <v>204</v>
      </c>
      <c r="D118" s="126" t="s">
        <v>16</v>
      </c>
      <c r="E118" s="217" t="s">
        <v>42</v>
      </c>
      <c r="F118" s="217"/>
      <c r="G118" s="127">
        <f>L118*$I$106</f>
        <v>122.5</v>
      </c>
      <c r="H118" s="128">
        <f>M118*$I$106</f>
        <v>12</v>
      </c>
      <c r="I118" s="9"/>
      <c r="J118" s="15"/>
      <c r="K118" s="30"/>
      <c r="L118" s="46">
        <v>122.5</v>
      </c>
      <c r="M118" s="28">
        <v>12</v>
      </c>
      <c r="N118" s="18"/>
      <c r="O118" s="3"/>
      <c r="P118" s="2"/>
      <c r="Q118" s="2"/>
      <c r="R118" s="2"/>
    </row>
    <row r="119" spans="1:18" ht="42" customHeight="1">
      <c r="A119" s="193"/>
      <c r="B119" s="71">
        <v>903</v>
      </c>
      <c r="C119" s="107" t="s">
        <v>205</v>
      </c>
      <c r="D119" s="85" t="s">
        <v>17</v>
      </c>
      <c r="E119" s="228" t="s">
        <v>94</v>
      </c>
      <c r="F119" s="228"/>
      <c r="G119" s="69"/>
      <c r="H119" s="79"/>
      <c r="I119" s="9"/>
      <c r="J119" s="14"/>
      <c r="K119" s="17"/>
      <c r="L119" s="47"/>
      <c r="M119" s="22"/>
      <c r="N119" s="18"/>
      <c r="O119" s="3"/>
      <c r="P119" s="2"/>
      <c r="Q119" s="2"/>
      <c r="R119" s="2"/>
    </row>
    <row r="120" spans="1:18" ht="23.25" customHeight="1">
      <c r="A120" s="193"/>
      <c r="B120" s="132" t="s">
        <v>85</v>
      </c>
      <c r="C120" s="125" t="s">
        <v>12</v>
      </c>
      <c r="D120" s="126" t="s">
        <v>17</v>
      </c>
      <c r="E120" s="227"/>
      <c r="F120" s="227"/>
      <c r="G120" s="127">
        <f>L120*$I$106</f>
        <v>1307.9000000000001</v>
      </c>
      <c r="H120" s="128">
        <f>M120*$I$106</f>
        <v>143.869</v>
      </c>
      <c r="I120" s="9"/>
      <c r="J120" s="15"/>
      <c r="K120" s="30"/>
      <c r="L120" s="28">
        <v>1307.9000000000001</v>
      </c>
      <c r="M120" s="28">
        <v>143.869</v>
      </c>
      <c r="N120" s="18"/>
      <c r="O120" s="3"/>
      <c r="P120" s="2"/>
      <c r="Q120" s="2"/>
      <c r="R120" s="2"/>
    </row>
    <row r="121" spans="1:18" ht="25.5" customHeight="1">
      <c r="A121" s="193"/>
      <c r="B121" s="132" t="s">
        <v>78</v>
      </c>
      <c r="C121" s="125" t="s">
        <v>13</v>
      </c>
      <c r="D121" s="126" t="s">
        <v>17</v>
      </c>
      <c r="E121" s="227"/>
      <c r="F121" s="227"/>
      <c r="G121" s="127">
        <f>L121*$I$106</f>
        <v>1486.1000000000001</v>
      </c>
      <c r="H121" s="128">
        <f>M121*$I$106</f>
        <v>163.471</v>
      </c>
      <c r="I121" s="9"/>
      <c r="J121" s="15"/>
      <c r="K121" s="30"/>
      <c r="L121" s="28">
        <v>1486.1000000000001</v>
      </c>
      <c r="M121" s="28">
        <v>163.471</v>
      </c>
      <c r="N121" s="18"/>
      <c r="O121" s="3"/>
      <c r="P121" s="2"/>
      <c r="Q121" s="2"/>
      <c r="R121" s="2"/>
    </row>
    <row r="122" spans="1:18" ht="135" customHeight="1">
      <c r="A122" s="193"/>
      <c r="B122" s="65">
        <v>904</v>
      </c>
      <c r="C122" s="67" t="s">
        <v>206</v>
      </c>
      <c r="D122" s="65" t="s">
        <v>10</v>
      </c>
      <c r="E122" s="225" t="s">
        <v>95</v>
      </c>
      <c r="F122" s="225"/>
      <c r="G122" s="69">
        <f>L122*$I$106</f>
        <v>21700</v>
      </c>
      <c r="H122" s="79">
        <f>M122*$I$106</f>
        <v>2387</v>
      </c>
      <c r="I122" s="9"/>
      <c r="J122" s="14"/>
      <c r="K122" s="22"/>
      <c r="L122" s="24">
        <v>21700</v>
      </c>
      <c r="M122" s="24">
        <v>2387</v>
      </c>
      <c r="N122" s="18"/>
      <c r="O122" s="3"/>
      <c r="P122" s="2"/>
      <c r="Q122" s="2"/>
      <c r="R122" s="2"/>
    </row>
    <row r="123" spans="1:18" ht="131.25" customHeight="1">
      <c r="A123" s="193"/>
      <c r="B123" s="133" t="s">
        <v>99</v>
      </c>
      <c r="C123" s="134" t="s">
        <v>57</v>
      </c>
      <c r="D123" s="135" t="s">
        <v>10</v>
      </c>
      <c r="E123" s="226" t="s">
        <v>96</v>
      </c>
      <c r="F123" s="226"/>
      <c r="G123" s="127">
        <f>L123*$I$106</f>
        <v>20884</v>
      </c>
      <c r="H123" s="128">
        <f>M123*$I$106</f>
        <v>2297.2399999999998</v>
      </c>
      <c r="I123" s="9"/>
      <c r="J123" s="14"/>
      <c r="K123" s="22"/>
      <c r="L123" s="19">
        <v>20884</v>
      </c>
      <c r="M123" s="19">
        <v>2297.2399999999998</v>
      </c>
      <c r="N123" s="18"/>
      <c r="O123" s="3"/>
      <c r="P123" s="4"/>
      <c r="Q123" s="4"/>
      <c r="R123" s="4"/>
    </row>
    <row r="124" spans="1:18" ht="330.75" customHeight="1">
      <c r="A124" s="193"/>
      <c r="B124" s="136" t="s">
        <v>100</v>
      </c>
      <c r="C124" s="174" t="s">
        <v>207</v>
      </c>
      <c r="D124" s="137" t="s">
        <v>48</v>
      </c>
      <c r="E124" s="221" t="s">
        <v>208</v>
      </c>
      <c r="F124" s="222"/>
      <c r="G124" s="69">
        <f>L124*$I$106</f>
        <v>1945000</v>
      </c>
      <c r="H124" s="79">
        <f>M124*$I$106</f>
        <v>213950</v>
      </c>
      <c r="I124" s="9"/>
      <c r="J124" s="14"/>
      <c r="K124" s="19"/>
      <c r="L124" s="33">
        <v>1945000</v>
      </c>
      <c r="M124" s="33">
        <f t="shared" ref="M124" si="9">0.11*L124</f>
        <v>213950</v>
      </c>
      <c r="N124" s="18"/>
      <c r="O124" s="3"/>
      <c r="P124" s="218"/>
      <c r="Q124" s="218"/>
      <c r="R124" s="4"/>
    </row>
    <row r="125" spans="1:18" ht="136.5" customHeight="1">
      <c r="A125" s="193"/>
      <c r="B125" s="119">
        <v>906</v>
      </c>
      <c r="C125" s="138" t="s">
        <v>209</v>
      </c>
      <c r="D125" s="120" t="s">
        <v>51</v>
      </c>
      <c r="E125" s="223" t="s">
        <v>210</v>
      </c>
      <c r="F125" s="223"/>
      <c r="G125" s="69">
        <f>L125*$I$106</f>
        <v>602634.65</v>
      </c>
      <c r="H125" s="79">
        <f>M125*$I$106</f>
        <v>66289.811499999996</v>
      </c>
      <c r="I125" s="9"/>
      <c r="J125" s="14"/>
      <c r="K125" s="22"/>
      <c r="L125" s="27">
        <v>602634.65</v>
      </c>
      <c r="M125" s="27">
        <f>0.11*L125</f>
        <v>66289.811499999996</v>
      </c>
      <c r="N125" s="18"/>
      <c r="O125" s="3"/>
      <c r="P125" s="59"/>
      <c r="Q125" s="59"/>
      <c r="R125" s="4"/>
    </row>
    <row r="126" spans="1:18" ht="93.75" customHeight="1">
      <c r="A126" s="193"/>
      <c r="B126" s="119">
        <v>907</v>
      </c>
      <c r="C126" s="175" t="s">
        <v>211</v>
      </c>
      <c r="D126" s="120" t="s">
        <v>51</v>
      </c>
      <c r="E126" s="224" t="s">
        <v>212</v>
      </c>
      <c r="F126" s="224"/>
      <c r="G126" s="69">
        <f>L126*$I$106</f>
        <v>1637939.1</v>
      </c>
      <c r="H126" s="79">
        <f>M126*$I$106</f>
        <v>81896.960000000006</v>
      </c>
      <c r="I126" s="10"/>
      <c r="J126" s="14"/>
      <c r="K126" s="17"/>
      <c r="L126" s="27">
        <v>1637939.1</v>
      </c>
      <c r="M126" s="27">
        <v>81896.960000000006</v>
      </c>
      <c r="N126" s="18"/>
      <c r="O126" s="3"/>
      <c r="P126" s="59"/>
      <c r="Q126" s="59"/>
      <c r="R126" s="4"/>
    </row>
    <row r="127" spans="1:18" ht="91.5" customHeight="1">
      <c r="A127" s="193"/>
      <c r="B127" s="66">
        <v>908</v>
      </c>
      <c r="C127" s="176" t="s">
        <v>213</v>
      </c>
      <c r="D127" s="65" t="s">
        <v>6</v>
      </c>
      <c r="E127" s="208" t="s">
        <v>214</v>
      </c>
      <c r="F127" s="209"/>
      <c r="G127" s="69">
        <f>L127*$I$106</f>
        <v>45383</v>
      </c>
      <c r="H127" s="79">
        <f>M127*$I$106</f>
        <v>4992</v>
      </c>
      <c r="I127" s="9"/>
      <c r="J127" s="14"/>
      <c r="K127" s="21"/>
      <c r="L127" s="19">
        <v>45383</v>
      </c>
      <c r="M127" s="19">
        <v>4992</v>
      </c>
      <c r="N127" s="18"/>
      <c r="O127" s="3"/>
      <c r="P127" s="219"/>
      <c r="Q127" s="219"/>
      <c r="R127" s="4"/>
    </row>
    <row r="128" spans="1:18" ht="105.75" customHeight="1">
      <c r="A128" s="193"/>
      <c r="B128" s="139" t="s">
        <v>101</v>
      </c>
      <c r="C128" s="177" t="s">
        <v>139</v>
      </c>
      <c r="D128" s="140" t="s">
        <v>39</v>
      </c>
      <c r="E128" s="206" t="s">
        <v>215</v>
      </c>
      <c r="F128" s="207"/>
      <c r="G128" s="127">
        <f>L128*$I$106</f>
        <v>30691.5</v>
      </c>
      <c r="H128" s="128">
        <f>M128*$I$106</f>
        <v>3100</v>
      </c>
      <c r="I128" s="9"/>
      <c r="J128" s="14"/>
      <c r="K128" s="48"/>
      <c r="L128" s="49">
        <v>30691.5</v>
      </c>
      <c r="M128" s="50">
        <v>3100</v>
      </c>
      <c r="N128" s="18"/>
      <c r="O128" s="3"/>
      <c r="P128" s="220"/>
      <c r="Q128" s="220"/>
      <c r="R128" s="4"/>
    </row>
    <row r="129" spans="1:18" ht="54.75" customHeight="1">
      <c r="A129" s="193"/>
      <c r="B129" s="66">
        <v>909</v>
      </c>
      <c r="C129" s="70" t="s">
        <v>216</v>
      </c>
      <c r="D129" s="65" t="s">
        <v>7</v>
      </c>
      <c r="E129" s="208" t="s">
        <v>217</v>
      </c>
      <c r="F129" s="209"/>
      <c r="G129" s="69"/>
      <c r="H129" s="79"/>
      <c r="I129" s="9"/>
      <c r="J129" s="14"/>
      <c r="K129" s="21"/>
      <c r="L129" s="22"/>
      <c r="M129" s="19"/>
      <c r="N129" s="18"/>
      <c r="O129" s="3"/>
      <c r="P129" s="4"/>
      <c r="Q129" s="4"/>
      <c r="R129" s="4"/>
    </row>
    <row r="130" spans="1:18" ht="24.75" customHeight="1">
      <c r="A130" s="193"/>
      <c r="B130" s="141" t="s">
        <v>102</v>
      </c>
      <c r="C130" s="142" t="s">
        <v>58</v>
      </c>
      <c r="D130" s="143" t="s">
        <v>8</v>
      </c>
      <c r="E130" s="210"/>
      <c r="F130" s="211"/>
      <c r="G130" s="127">
        <f>L130*$I$106</f>
        <v>56189</v>
      </c>
      <c r="H130" s="128">
        <f>M130*$I$106</f>
        <v>6181</v>
      </c>
      <c r="I130" s="9"/>
      <c r="J130" s="14"/>
      <c r="K130" s="19"/>
      <c r="L130" s="19">
        <v>56189</v>
      </c>
      <c r="M130" s="19">
        <v>6181</v>
      </c>
      <c r="N130" s="18"/>
      <c r="O130" s="3"/>
      <c r="P130" s="4"/>
      <c r="Q130" s="4"/>
      <c r="R130" s="4"/>
    </row>
    <row r="131" spans="1:18" ht="27" customHeight="1">
      <c r="A131" s="193"/>
      <c r="B131" s="141" t="s">
        <v>103</v>
      </c>
      <c r="C131" s="142" t="s">
        <v>59</v>
      </c>
      <c r="D131" s="143" t="s">
        <v>8</v>
      </c>
      <c r="E131" s="210"/>
      <c r="F131" s="211"/>
      <c r="G131" s="127">
        <f>L131*$I$106</f>
        <v>55322.29</v>
      </c>
      <c r="H131" s="128">
        <f>M131*$I$106</f>
        <v>6085</v>
      </c>
      <c r="I131" s="9"/>
      <c r="J131" s="14"/>
      <c r="K131" s="19"/>
      <c r="L131" s="19">
        <v>55322.29</v>
      </c>
      <c r="M131" s="19">
        <v>6085</v>
      </c>
      <c r="N131" s="18"/>
      <c r="O131" s="3"/>
      <c r="P131" s="4"/>
      <c r="Q131" s="4"/>
      <c r="R131" s="4"/>
    </row>
    <row r="132" spans="1:18" ht="27" customHeight="1">
      <c r="A132" s="193"/>
      <c r="B132" s="141" t="s">
        <v>104</v>
      </c>
      <c r="C132" s="142" t="s">
        <v>60</v>
      </c>
      <c r="D132" s="143" t="s">
        <v>8</v>
      </c>
      <c r="E132" s="210"/>
      <c r="F132" s="211"/>
      <c r="G132" s="127">
        <f>L132*$I$106</f>
        <v>41874.99</v>
      </c>
      <c r="H132" s="128">
        <f>M132*$I$106</f>
        <v>4606</v>
      </c>
      <c r="I132" s="9"/>
      <c r="J132" s="14"/>
      <c r="K132" s="19"/>
      <c r="L132" s="19">
        <v>41874.99</v>
      </c>
      <c r="M132" s="19">
        <v>4606</v>
      </c>
      <c r="N132" s="18"/>
      <c r="O132" s="3"/>
      <c r="P132" s="4"/>
      <c r="Q132" s="4"/>
      <c r="R132" s="4"/>
    </row>
    <row r="133" spans="1:18" ht="23.25" customHeight="1">
      <c r="A133" s="193"/>
      <c r="B133" s="141" t="s">
        <v>105</v>
      </c>
      <c r="C133" s="142" t="s">
        <v>61</v>
      </c>
      <c r="D133" s="143" t="s">
        <v>8</v>
      </c>
      <c r="E133" s="210"/>
      <c r="F133" s="211"/>
      <c r="G133" s="127">
        <f>L133*$I$106</f>
        <v>28623.119999999999</v>
      </c>
      <c r="H133" s="128">
        <f>M133*$I$106</f>
        <v>3149</v>
      </c>
      <c r="I133" s="9"/>
      <c r="J133" s="14"/>
      <c r="K133" s="19"/>
      <c r="L133" s="19">
        <v>28623.119999999999</v>
      </c>
      <c r="M133" s="19">
        <v>3149</v>
      </c>
      <c r="N133" s="18"/>
      <c r="O133" s="3"/>
      <c r="P133" s="4"/>
      <c r="Q133" s="4"/>
      <c r="R133" s="4"/>
    </row>
    <row r="134" spans="1:18" ht="173.25" customHeight="1">
      <c r="A134" s="193"/>
      <c r="B134" s="66">
        <v>910</v>
      </c>
      <c r="C134" s="144" t="s">
        <v>218</v>
      </c>
      <c r="D134" s="65" t="s">
        <v>4</v>
      </c>
      <c r="E134" s="208" t="s">
        <v>219</v>
      </c>
      <c r="F134" s="209"/>
      <c r="G134" s="69">
        <f>L134*$I$106</f>
        <v>1540.68</v>
      </c>
      <c r="H134" s="79">
        <f>M134*$I$106</f>
        <v>169.48</v>
      </c>
      <c r="I134" s="9"/>
      <c r="J134" s="14"/>
      <c r="K134" s="21"/>
      <c r="L134" s="19">
        <v>1540.68</v>
      </c>
      <c r="M134" s="19">
        <v>169.48</v>
      </c>
      <c r="N134" s="18"/>
      <c r="O134" s="3"/>
      <c r="P134" s="4"/>
      <c r="Q134" s="4"/>
      <c r="R134" s="4"/>
    </row>
    <row r="135" spans="1:18" ht="43.5" customHeight="1">
      <c r="A135" s="194"/>
      <c r="B135" s="84">
        <v>911</v>
      </c>
      <c r="C135" s="106" t="s">
        <v>38</v>
      </c>
      <c r="D135" s="85" t="s">
        <v>21</v>
      </c>
      <c r="E135" s="195" t="s">
        <v>220</v>
      </c>
      <c r="F135" s="195"/>
      <c r="G135" s="69">
        <f>L135*$I$106</f>
        <v>3850.0000000000005</v>
      </c>
      <c r="H135" s="79">
        <f>M135*$I$106</f>
        <v>0</v>
      </c>
      <c r="I135" s="9"/>
      <c r="J135" s="16"/>
      <c r="K135" s="30"/>
      <c r="L135" s="34">
        <v>3850.0000000000005</v>
      </c>
      <c r="M135" s="28">
        <v>0</v>
      </c>
      <c r="N135" s="18"/>
      <c r="O135" s="3"/>
      <c r="P135" s="4"/>
      <c r="Q135" s="4"/>
      <c r="R135" s="4"/>
    </row>
    <row r="136" spans="1:18" ht="28.5" customHeight="1">
      <c r="A136" s="145"/>
      <c r="B136" s="146"/>
      <c r="C136" s="147"/>
      <c r="D136" s="148"/>
      <c r="E136" s="149"/>
      <c r="F136" s="149"/>
      <c r="G136" s="150"/>
      <c r="H136" s="150"/>
      <c r="I136" s="2"/>
      <c r="J136" s="2"/>
      <c r="K136" s="17"/>
      <c r="L136" s="51"/>
      <c r="M136" s="41"/>
      <c r="N136" s="18"/>
      <c r="O136" s="3"/>
      <c r="P136" s="2"/>
      <c r="Q136" s="2"/>
      <c r="R136" s="2"/>
    </row>
    <row r="137" spans="1:18" ht="15.75" customHeight="1">
      <c r="A137" s="165" t="s">
        <v>259</v>
      </c>
      <c r="B137" s="197" t="s">
        <v>260</v>
      </c>
      <c r="C137" s="197"/>
      <c r="D137" s="197"/>
      <c r="E137" s="152"/>
      <c r="F137" s="153"/>
      <c r="G137" s="154"/>
      <c r="H137" s="155"/>
      <c r="I137" s="2"/>
      <c r="J137" s="2"/>
      <c r="K137" s="17"/>
      <c r="L137" s="40"/>
      <c r="M137" s="41"/>
      <c r="N137" s="18"/>
      <c r="O137" s="3"/>
      <c r="P137" s="2"/>
      <c r="Q137" s="2"/>
      <c r="R137" s="2"/>
    </row>
    <row r="138" spans="1:18" ht="15.75" customHeight="1">
      <c r="A138" s="151"/>
      <c r="B138" s="156"/>
      <c r="C138" s="156"/>
      <c r="D138" s="156"/>
      <c r="E138" s="153"/>
      <c r="F138" s="153"/>
      <c r="G138" s="154"/>
      <c r="H138" s="155"/>
      <c r="I138" s="2"/>
      <c r="J138" s="2"/>
      <c r="K138" s="17"/>
      <c r="L138" s="40"/>
      <c r="M138" s="41"/>
      <c r="N138" s="18"/>
      <c r="O138" s="3"/>
      <c r="P138" s="2"/>
      <c r="Q138" s="2"/>
      <c r="R138" s="2"/>
    </row>
    <row r="139" spans="1:18" ht="27" customHeight="1">
      <c r="A139" s="151"/>
      <c r="B139" s="157">
        <v>1</v>
      </c>
      <c r="C139" s="198" t="s">
        <v>28</v>
      </c>
      <c r="D139" s="199"/>
      <c r="E139" s="199"/>
      <c r="F139" s="199"/>
      <c r="G139" s="199"/>
      <c r="H139" s="200"/>
      <c r="I139" s="3"/>
      <c r="J139" s="2"/>
      <c r="K139" s="17"/>
      <c r="L139" s="17"/>
      <c r="M139" s="17"/>
      <c r="N139" s="18"/>
      <c r="O139" s="3"/>
      <c r="P139" s="2"/>
      <c r="Q139" s="2"/>
      <c r="R139" s="2"/>
    </row>
    <row r="140" spans="1:18" ht="77.25" customHeight="1">
      <c r="A140" s="151"/>
      <c r="B140" s="158">
        <v>2</v>
      </c>
      <c r="C140" s="201" t="s">
        <v>221</v>
      </c>
      <c r="D140" s="202"/>
      <c r="E140" s="202"/>
      <c r="F140" s="202"/>
      <c r="G140" s="202"/>
      <c r="H140" s="203"/>
      <c r="I140" s="3"/>
      <c r="J140" s="2"/>
      <c r="K140" s="17"/>
      <c r="L140" s="17"/>
      <c r="M140" s="17"/>
      <c r="N140" s="18"/>
      <c r="O140" s="3"/>
      <c r="P140" s="2"/>
      <c r="Q140" s="2"/>
      <c r="R140" s="2"/>
    </row>
    <row r="141" spans="1:18" ht="29.25" customHeight="1">
      <c r="A141" s="151"/>
      <c r="B141" s="157">
        <v>3</v>
      </c>
      <c r="C141" s="198" t="s">
        <v>29</v>
      </c>
      <c r="D141" s="199"/>
      <c r="E141" s="199"/>
      <c r="F141" s="199"/>
      <c r="G141" s="199"/>
      <c r="H141" s="200"/>
      <c r="I141" s="3"/>
      <c r="J141" s="2"/>
      <c r="K141" s="17"/>
      <c r="L141" s="17"/>
      <c r="M141" s="17"/>
      <c r="N141" s="18"/>
      <c r="O141" s="3"/>
      <c r="P141" s="2"/>
      <c r="Q141" s="2"/>
      <c r="R141" s="2"/>
    </row>
    <row r="142" spans="1:18" ht="45" customHeight="1">
      <c r="A142" s="151"/>
      <c r="B142" s="158">
        <v>4</v>
      </c>
      <c r="C142" s="204" t="s">
        <v>222</v>
      </c>
      <c r="D142" s="204"/>
      <c r="E142" s="204"/>
      <c r="F142" s="204"/>
      <c r="G142" s="204"/>
      <c r="H142" s="204"/>
      <c r="I142" s="3"/>
      <c r="J142" s="2"/>
      <c r="K142" s="17"/>
      <c r="L142" s="17"/>
      <c r="M142" s="17"/>
      <c r="N142" s="18"/>
      <c r="O142" s="3"/>
      <c r="P142" s="2"/>
      <c r="Q142" s="2"/>
      <c r="R142" s="2"/>
    </row>
    <row r="143" spans="1:18" ht="66" customHeight="1">
      <c r="A143" s="151"/>
      <c r="B143" s="157">
        <v>5</v>
      </c>
      <c r="C143" s="205" t="s">
        <v>272</v>
      </c>
      <c r="D143" s="205"/>
      <c r="E143" s="205"/>
      <c r="F143" s="205"/>
      <c r="G143" s="205"/>
      <c r="H143" s="205"/>
      <c r="I143" s="3"/>
      <c r="J143" s="2"/>
      <c r="K143" s="17"/>
      <c r="L143" s="17"/>
      <c r="M143" s="17"/>
      <c r="N143" s="18"/>
      <c r="O143" s="3"/>
      <c r="P143" s="2"/>
      <c r="Q143" s="2"/>
      <c r="R143" s="2"/>
    </row>
    <row r="144" spans="1:18" ht="39.75" customHeight="1">
      <c r="A144" s="151"/>
      <c r="B144" s="158">
        <v>6</v>
      </c>
      <c r="C144" s="212" t="s">
        <v>88</v>
      </c>
      <c r="D144" s="212"/>
      <c r="E144" s="212"/>
      <c r="F144" s="212"/>
      <c r="G144" s="212"/>
      <c r="H144" s="212"/>
      <c r="I144" s="3"/>
      <c r="J144" s="2"/>
      <c r="K144" s="17"/>
      <c r="L144" s="17"/>
      <c r="M144" s="17"/>
      <c r="N144" s="18"/>
      <c r="O144" s="3"/>
      <c r="P144" s="2"/>
      <c r="Q144" s="2"/>
      <c r="R144" s="2"/>
    </row>
    <row r="145" spans="1:18" ht="30" customHeight="1">
      <c r="A145" s="151"/>
      <c r="B145" s="159">
        <v>7</v>
      </c>
      <c r="C145" s="213" t="s">
        <v>223</v>
      </c>
      <c r="D145" s="213"/>
      <c r="E145" s="213"/>
      <c r="F145" s="213"/>
      <c r="G145" s="213"/>
      <c r="H145" s="213"/>
      <c r="I145" s="3"/>
      <c r="J145" s="2"/>
      <c r="K145" s="17"/>
      <c r="L145" s="17"/>
      <c r="M145" s="17"/>
      <c r="N145" s="18"/>
      <c r="O145" s="3"/>
      <c r="P145" s="2"/>
      <c r="Q145" s="2"/>
      <c r="R145" s="2"/>
    </row>
    <row r="146" spans="1:18" ht="24" customHeight="1">
      <c r="A146" s="151"/>
      <c r="B146" s="160">
        <v>8</v>
      </c>
      <c r="C146" s="214" t="s">
        <v>30</v>
      </c>
      <c r="D146" s="215"/>
      <c r="E146" s="215"/>
      <c r="F146" s="215"/>
      <c r="G146" s="215"/>
      <c r="H146" s="216"/>
      <c r="I146" s="3"/>
      <c r="J146" s="2"/>
      <c r="K146" s="17"/>
      <c r="L146" s="17"/>
      <c r="M146" s="17"/>
      <c r="N146" s="18"/>
      <c r="O146" s="3"/>
      <c r="P146" s="2"/>
      <c r="Q146" s="2"/>
      <c r="R146" s="2"/>
    </row>
    <row r="147" spans="1:18" ht="20.25" customHeight="1">
      <c r="A147" s="151"/>
      <c r="B147" s="161">
        <v>9</v>
      </c>
      <c r="C147" s="196" t="s">
        <v>273</v>
      </c>
      <c r="D147" s="196"/>
      <c r="E147" s="196"/>
      <c r="F147" s="196"/>
      <c r="G147" s="196"/>
      <c r="H147" s="196"/>
      <c r="I147" s="3"/>
      <c r="J147" s="2"/>
      <c r="K147" s="17"/>
      <c r="L147" s="17"/>
      <c r="M147" s="17"/>
      <c r="N147" s="18"/>
      <c r="O147" s="3"/>
      <c r="P147" s="2"/>
      <c r="Q147" s="2"/>
      <c r="R147" s="2"/>
    </row>
    <row r="151" spans="1:18">
      <c r="D151" s="6"/>
    </row>
    <row r="152" spans="1:18">
      <c r="D152" s="6"/>
    </row>
  </sheetData>
  <sheetProtection formatCells="0" formatColumns="0" formatRows="0" insertColumns="0" insertRows="0" insertHyperlinks="0" deleteColumns="0" deleteRows="0" sort="0" autoFilter="0" pivotTables="0"/>
  <mergeCells count="170">
    <mergeCell ref="I105:J105"/>
    <mergeCell ref="I13:J13"/>
    <mergeCell ref="I12:J12"/>
    <mergeCell ref="E1:H1"/>
    <mergeCell ref="B2:H2"/>
    <mergeCell ref="A105:F106"/>
    <mergeCell ref="G105:H105"/>
    <mergeCell ref="G106:H106"/>
    <mergeCell ref="E53:F53"/>
    <mergeCell ref="E52:F52"/>
    <mergeCell ref="E21:F21"/>
    <mergeCell ref="E22:F22"/>
    <mergeCell ref="E17:F17"/>
    <mergeCell ref="E18:F18"/>
    <mergeCell ref="E19:F19"/>
    <mergeCell ref="E41:F41"/>
    <mergeCell ref="E42:F42"/>
    <mergeCell ref="E48:F48"/>
    <mergeCell ref="E49:F49"/>
    <mergeCell ref="E23:F23"/>
    <mergeCell ref="E24:F24"/>
    <mergeCell ref="E30:F30"/>
    <mergeCell ref="E31:F31"/>
    <mergeCell ref="E32:F32"/>
    <mergeCell ref="E39:F39"/>
    <mergeCell ref="E40:F40"/>
    <mergeCell ref="E103:F103"/>
    <mergeCell ref="E104:F104"/>
    <mergeCell ref="E3:H3"/>
    <mergeCell ref="E4:H4"/>
    <mergeCell ref="F5:H5"/>
    <mergeCell ref="A6:B6"/>
    <mergeCell ref="C6:H6"/>
    <mergeCell ref="E14:F14"/>
    <mergeCell ref="A12:F13"/>
    <mergeCell ref="G13:H13"/>
    <mergeCell ref="E16:F16"/>
    <mergeCell ref="E25:F25"/>
    <mergeCell ref="E47:F47"/>
    <mergeCell ref="E44:F44"/>
    <mergeCell ref="E45:F45"/>
    <mergeCell ref="E46:F46"/>
    <mergeCell ref="E28:F28"/>
    <mergeCell ref="E29:F29"/>
    <mergeCell ref="E38:F38"/>
    <mergeCell ref="A3:C5"/>
    <mergeCell ref="D3:D5"/>
    <mergeCell ref="E36:F36"/>
    <mergeCell ref="E35:F35"/>
    <mergeCell ref="L12:M12"/>
    <mergeCell ref="A11:H11"/>
    <mergeCell ref="G12:H12"/>
    <mergeCell ref="A7:H8"/>
    <mergeCell ref="I7:I10"/>
    <mergeCell ref="J7:J10"/>
    <mergeCell ref="B9:B10"/>
    <mergeCell ref="C9:C10"/>
    <mergeCell ref="D9:D10"/>
    <mergeCell ref="E9:E10"/>
    <mergeCell ref="F9:H9"/>
    <mergeCell ref="F10:G10"/>
    <mergeCell ref="A9:A10"/>
    <mergeCell ref="E37:F37"/>
    <mergeCell ref="E34:F34"/>
    <mergeCell ref="E15:F15"/>
    <mergeCell ref="E33:F33"/>
    <mergeCell ref="E43:F43"/>
    <mergeCell ref="B55:H55"/>
    <mergeCell ref="E50:F50"/>
    <mergeCell ref="E51:F51"/>
    <mergeCell ref="E54:F54"/>
    <mergeCell ref="E20:F20"/>
    <mergeCell ref="E26:F26"/>
    <mergeCell ref="E27:F27"/>
    <mergeCell ref="E60:F60"/>
    <mergeCell ref="E61:F61"/>
    <mergeCell ref="E62:F62"/>
    <mergeCell ref="E63:F63"/>
    <mergeCell ref="E64:F64"/>
    <mergeCell ref="E59:F59"/>
    <mergeCell ref="L57:M57"/>
    <mergeCell ref="I58:J58"/>
    <mergeCell ref="A56:H56"/>
    <mergeCell ref="I57:J57"/>
    <mergeCell ref="A57:F58"/>
    <mergeCell ref="G58:H58"/>
    <mergeCell ref="G57:H57"/>
    <mergeCell ref="E71:F71"/>
    <mergeCell ref="E72:F72"/>
    <mergeCell ref="E73:F73"/>
    <mergeCell ref="E74:F74"/>
    <mergeCell ref="E75:F75"/>
    <mergeCell ref="E76:F76"/>
    <mergeCell ref="E77:F77"/>
    <mergeCell ref="E78:F78"/>
    <mergeCell ref="E65:F65"/>
    <mergeCell ref="E66:F66"/>
    <mergeCell ref="E67:F67"/>
    <mergeCell ref="E68:F68"/>
    <mergeCell ref="E69:F69"/>
    <mergeCell ref="E70:F70"/>
    <mergeCell ref="E84:F84"/>
    <mergeCell ref="E85:F85"/>
    <mergeCell ref="E86:F86"/>
    <mergeCell ref="E87:F87"/>
    <mergeCell ref="E88:F88"/>
    <mergeCell ref="E79:F79"/>
    <mergeCell ref="E80:F80"/>
    <mergeCell ref="E81:F81"/>
    <mergeCell ref="E82:F82"/>
    <mergeCell ref="E83:F83"/>
    <mergeCell ref="E99:F99"/>
    <mergeCell ref="E100:F100"/>
    <mergeCell ref="E101:F101"/>
    <mergeCell ref="E102:F102"/>
    <mergeCell ref="E96:F96"/>
    <mergeCell ref="E97:F97"/>
    <mergeCell ref="E98:F98"/>
    <mergeCell ref="E107:F107"/>
    <mergeCell ref="E89:F89"/>
    <mergeCell ref="E90:F90"/>
    <mergeCell ref="E91:F91"/>
    <mergeCell ref="E93:F93"/>
    <mergeCell ref="E94:F94"/>
    <mergeCell ref="E95:F95"/>
    <mergeCell ref="E92:F92"/>
    <mergeCell ref="E108:F108"/>
    <mergeCell ref="E109:F109"/>
    <mergeCell ref="E110:F110"/>
    <mergeCell ref="E111:F111"/>
    <mergeCell ref="E112:F112"/>
    <mergeCell ref="E119:F119"/>
    <mergeCell ref="E120:F120"/>
    <mergeCell ref="E121:F121"/>
    <mergeCell ref="E113:F113"/>
    <mergeCell ref="E114:F114"/>
    <mergeCell ref="P124:Q124"/>
    <mergeCell ref="P127:Q127"/>
    <mergeCell ref="P128:Q128"/>
    <mergeCell ref="E124:F124"/>
    <mergeCell ref="E134:F134"/>
    <mergeCell ref="E125:F125"/>
    <mergeCell ref="E126:F126"/>
    <mergeCell ref="E127:F127"/>
    <mergeCell ref="E122:F122"/>
    <mergeCell ref="E123:F123"/>
    <mergeCell ref="A14:A49"/>
    <mergeCell ref="A59:A102"/>
    <mergeCell ref="A107:A135"/>
    <mergeCell ref="E135:F135"/>
    <mergeCell ref="C147:H147"/>
    <mergeCell ref="B137:D137"/>
    <mergeCell ref="C139:H139"/>
    <mergeCell ref="C140:H140"/>
    <mergeCell ref="C141:H141"/>
    <mergeCell ref="C142:H142"/>
    <mergeCell ref="C143:H143"/>
    <mergeCell ref="E128:F128"/>
    <mergeCell ref="E129:F129"/>
    <mergeCell ref="E130:F130"/>
    <mergeCell ref="E131:F131"/>
    <mergeCell ref="E132:F132"/>
    <mergeCell ref="E133:F133"/>
    <mergeCell ref="C144:H144"/>
    <mergeCell ref="C145:H145"/>
    <mergeCell ref="C146:H146"/>
    <mergeCell ref="E115:F115"/>
    <mergeCell ref="E116:F116"/>
    <mergeCell ref="E117:F117"/>
    <mergeCell ref="E118:F118"/>
  </mergeCells>
  <pageMargins left="0.19685039370078741" right="0.19685039370078741" top="0.15748031496062992" bottom="0.27559055118110237" header="0.31496062992125984" footer="0.31496062992125984"/>
  <pageSetup paperSize="9" scale="61" fitToHeight="0" orientation="portrait" r:id="rId1"/>
  <headerFooter>
    <oddFooter>&amp;C&amp;P из &amp;N</oddFooter>
  </headerFooter>
  <ignoredErrors>
    <ignoredError sqref="B12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90"/>
  <sheetViews>
    <sheetView topLeftCell="C20" workbookViewId="0">
      <selection activeCell="N22" sqref="N22"/>
    </sheetView>
  </sheetViews>
  <sheetFormatPr defaultRowHeight="15"/>
  <cols>
    <col min="5" max="5" width="15" customWidth="1"/>
    <col min="6" max="6" width="15" style="1" customWidth="1"/>
    <col min="7" max="7" width="10.85546875" customWidth="1"/>
    <col min="8" max="8" width="10.85546875" style="1" customWidth="1"/>
    <col min="9" max="9" width="18.42578125" customWidth="1"/>
    <col min="10" max="10" width="18.42578125" style="1" customWidth="1"/>
    <col min="11" max="11" width="19.140625" customWidth="1"/>
    <col min="12" max="12" width="11.42578125" style="1" customWidth="1"/>
    <col min="13" max="13" width="11.42578125" customWidth="1"/>
    <col min="14" max="14" width="13" customWidth="1"/>
  </cols>
  <sheetData>
    <row r="7" spans="3:19">
      <c r="P7" s="329" t="s">
        <v>129</v>
      </c>
      <c r="Q7" s="329"/>
      <c r="R7" s="329"/>
    </row>
    <row r="9" spans="3:19">
      <c r="E9" t="s">
        <v>123</v>
      </c>
      <c r="F9" s="1" t="s">
        <v>128</v>
      </c>
      <c r="G9" t="s">
        <v>124</v>
      </c>
      <c r="H9" s="1" t="s">
        <v>128</v>
      </c>
      <c r="I9" t="s">
        <v>125</v>
      </c>
      <c r="J9" s="1" t="s">
        <v>128</v>
      </c>
      <c r="K9" t="s">
        <v>126</v>
      </c>
      <c r="L9" s="1" t="s">
        <v>128</v>
      </c>
      <c r="N9" t="s">
        <v>127</v>
      </c>
    </row>
    <row r="10" spans="3:19">
      <c r="C10">
        <v>4</v>
      </c>
      <c r="E10" s="55"/>
      <c r="F10" s="55"/>
      <c r="G10" s="55"/>
      <c r="H10" s="55"/>
      <c r="I10" s="55">
        <v>19749.400000000001</v>
      </c>
      <c r="J10" s="55">
        <f>I13/I10</f>
        <v>1.450261780104712</v>
      </c>
      <c r="K10" s="55"/>
      <c r="L10" s="55"/>
      <c r="P10" s="55"/>
      <c r="Q10" s="55"/>
      <c r="R10" s="55"/>
      <c r="S10" s="55"/>
    </row>
    <row r="11" spans="3:19">
      <c r="C11">
        <v>8</v>
      </c>
      <c r="E11" s="55">
        <v>22582.560000000001</v>
      </c>
      <c r="F11" s="55">
        <f>E13/E11</f>
        <v>1.3965201465201464</v>
      </c>
      <c r="G11" s="55"/>
      <c r="H11" s="55"/>
      <c r="I11" s="55">
        <v>22131.360000000001</v>
      </c>
      <c r="J11" s="55">
        <f>I13/I11</f>
        <v>1.2941726129799525</v>
      </c>
      <c r="K11" s="55">
        <v>49300</v>
      </c>
      <c r="L11" s="55">
        <f>K13/K11</f>
        <v>1.0286004056795133</v>
      </c>
      <c r="M11" s="55">
        <v>68958.399999999994</v>
      </c>
      <c r="N11" s="55">
        <v>25643.200000000001</v>
      </c>
      <c r="P11" s="55">
        <v>902.59</v>
      </c>
      <c r="Q11" s="55">
        <f>P13/P11</f>
        <v>1.3198462203215191</v>
      </c>
      <c r="R11" s="55">
        <v>635.03</v>
      </c>
      <c r="S11" s="55">
        <f>R13/R11</f>
        <v>1.331165456750075</v>
      </c>
    </row>
    <row r="12" spans="3:19">
      <c r="C12">
        <v>12</v>
      </c>
      <c r="E12" s="55"/>
      <c r="F12" s="55"/>
      <c r="G12" s="55">
        <v>32476.6</v>
      </c>
      <c r="H12" s="55">
        <f>G13/G12</f>
        <v>1.0825024787077466</v>
      </c>
      <c r="I12" s="55">
        <v>25436.400000000001</v>
      </c>
      <c r="J12" s="55">
        <f>I13/I12</f>
        <v>1.1260162601626016</v>
      </c>
      <c r="K12" s="55"/>
      <c r="L12" s="55"/>
      <c r="N12" s="55"/>
      <c r="P12" s="55"/>
      <c r="Q12" s="55"/>
      <c r="R12" s="55"/>
      <c r="S12" s="55"/>
    </row>
    <row r="13" spans="3:19">
      <c r="C13" s="56">
        <v>16</v>
      </c>
      <c r="D13" s="56"/>
      <c r="E13" s="57">
        <v>31537</v>
      </c>
      <c r="F13" s="57">
        <v>1</v>
      </c>
      <c r="G13" s="57">
        <v>35156</v>
      </c>
      <c r="H13" s="57">
        <v>1</v>
      </c>
      <c r="I13" s="57">
        <v>28641.8</v>
      </c>
      <c r="J13" s="57">
        <v>1</v>
      </c>
      <c r="K13" s="57">
        <v>50710</v>
      </c>
      <c r="L13" s="57">
        <v>1</v>
      </c>
      <c r="M13" s="56"/>
      <c r="N13" s="57"/>
      <c r="O13" s="56"/>
      <c r="P13" s="57">
        <v>1191.28</v>
      </c>
      <c r="Q13" s="57">
        <v>1</v>
      </c>
      <c r="R13" s="57">
        <v>845.33</v>
      </c>
      <c r="S13" s="57">
        <v>1</v>
      </c>
    </row>
    <row r="14" spans="3:19">
      <c r="C14">
        <v>24</v>
      </c>
      <c r="E14" s="55">
        <v>37741</v>
      </c>
      <c r="F14" s="55">
        <f>E16/E14</f>
        <v>1.4684184308841843</v>
      </c>
      <c r="G14" s="55">
        <v>40765.919999999998</v>
      </c>
      <c r="H14" s="55">
        <f>G16/G14</f>
        <v>1.6555294226157535</v>
      </c>
      <c r="I14" s="55">
        <v>34535.599999999999</v>
      </c>
      <c r="J14" s="55">
        <f>I16/I14</f>
        <v>1.5299401197604792</v>
      </c>
      <c r="K14" s="55"/>
      <c r="L14" s="55"/>
      <c r="N14" s="55"/>
      <c r="P14" s="55">
        <v>1243.31</v>
      </c>
      <c r="Q14" s="55">
        <f>P16/P14</f>
        <v>1.5797347403302475</v>
      </c>
      <c r="R14" s="55">
        <v>1114.01</v>
      </c>
      <c r="S14" s="55">
        <f>R16/R14</f>
        <v>1.915440615434332</v>
      </c>
    </row>
    <row r="15" spans="3:19">
      <c r="C15">
        <v>32</v>
      </c>
      <c r="E15" s="55">
        <v>44770.32</v>
      </c>
      <c r="F15" s="55">
        <f>E16/E15</f>
        <v>1.2378642815150751</v>
      </c>
      <c r="G15" s="55">
        <v>48831.12</v>
      </c>
      <c r="H15" s="55">
        <f>G16/G15</f>
        <v>1.3820936320936319</v>
      </c>
      <c r="I15" s="55">
        <v>40429.4</v>
      </c>
      <c r="J15" s="55">
        <f>I16/I15</f>
        <v>1.3069053708439897</v>
      </c>
      <c r="K15" s="55">
        <v>53899</v>
      </c>
      <c r="L15" s="55"/>
      <c r="N15" s="55"/>
      <c r="P15" s="55">
        <v>1321.65</v>
      </c>
      <c r="Q15" s="55">
        <f>P16/P15</f>
        <v>1.4860969242991713</v>
      </c>
      <c r="R15" s="55">
        <v>1350.96</v>
      </c>
      <c r="S15" s="55">
        <f>R16/R15</f>
        <v>1.5794842186297153</v>
      </c>
    </row>
    <row r="16" spans="3:19">
      <c r="C16" s="56">
        <v>48</v>
      </c>
      <c r="D16" s="56"/>
      <c r="E16" s="57">
        <v>55419.58</v>
      </c>
      <c r="F16" s="57">
        <v>1</v>
      </c>
      <c r="G16" s="57">
        <v>67489.179999999993</v>
      </c>
      <c r="H16" s="57">
        <v>1</v>
      </c>
      <c r="I16" s="57">
        <v>52837.4</v>
      </c>
      <c r="J16" s="57">
        <v>1</v>
      </c>
      <c r="K16" s="57"/>
      <c r="L16" s="57"/>
      <c r="M16" s="56"/>
      <c r="N16" s="57">
        <v>44533.440000000002</v>
      </c>
      <c r="O16" s="56"/>
      <c r="P16" s="57">
        <v>1964.1</v>
      </c>
      <c r="Q16" s="57">
        <v>1</v>
      </c>
      <c r="R16" s="57">
        <v>2133.8200000000002</v>
      </c>
      <c r="S16" s="57">
        <v>1</v>
      </c>
    </row>
    <row r="17" spans="3:19">
      <c r="C17">
        <v>64</v>
      </c>
      <c r="E17" s="55">
        <v>67520.2</v>
      </c>
      <c r="F17" s="55">
        <f>E16/E17</f>
        <v>0.82078518724766814</v>
      </c>
      <c r="G17" s="55">
        <v>79928.2</v>
      </c>
      <c r="H17" s="55">
        <f>G16/G17</f>
        <v>0.84437257438551094</v>
      </c>
      <c r="I17" s="55"/>
      <c r="J17" s="55"/>
      <c r="K17" s="55">
        <v>87242</v>
      </c>
      <c r="L17" s="55"/>
      <c r="N17" s="55"/>
      <c r="P17" s="55">
        <v>4263.93</v>
      </c>
      <c r="Q17" s="55"/>
      <c r="R17" s="55">
        <v>2791.69</v>
      </c>
      <c r="S17" s="55"/>
    </row>
    <row r="18" spans="3:19">
      <c r="C18">
        <v>72</v>
      </c>
      <c r="E18" s="55">
        <v>72079.199999999997</v>
      </c>
      <c r="F18" s="55">
        <f>E16/E18</f>
        <v>0.76887063119457488</v>
      </c>
      <c r="G18" s="55"/>
      <c r="H18" s="55"/>
      <c r="I18" s="55"/>
      <c r="J18" s="55"/>
      <c r="K18" s="55"/>
      <c r="L18" s="55"/>
      <c r="N18" s="55"/>
      <c r="P18" s="55"/>
      <c r="Q18" s="55"/>
      <c r="R18" s="55"/>
      <c r="S18" s="55"/>
    </row>
    <row r="19" spans="3:19">
      <c r="C19">
        <v>96</v>
      </c>
      <c r="E19" s="55">
        <v>88710.56</v>
      </c>
      <c r="F19" s="55">
        <f>E16/E19</f>
        <v>0.62472359547724654</v>
      </c>
      <c r="G19" s="55">
        <v>104227.2</v>
      </c>
      <c r="H19" s="55">
        <f>G16/G19</f>
        <v>0.64751984126984119</v>
      </c>
      <c r="I19" s="55">
        <v>89958</v>
      </c>
      <c r="J19" s="55">
        <f>I16/I19</f>
        <v>0.58735632183908049</v>
      </c>
      <c r="K19" s="55"/>
      <c r="L19" s="55"/>
      <c r="N19" s="55"/>
      <c r="P19" s="55">
        <v>4514.21</v>
      </c>
      <c r="Q19" s="55"/>
      <c r="R19" s="55">
        <v>3896.54</v>
      </c>
      <c r="S19" s="55"/>
    </row>
    <row r="20" spans="3:19">
      <c r="N20" s="55"/>
      <c r="P20" s="55"/>
      <c r="Q20" s="55"/>
      <c r="R20" s="55"/>
      <c r="S20" s="55"/>
    </row>
    <row r="21" spans="3:19">
      <c r="N21" s="55"/>
      <c r="P21" s="55"/>
      <c r="Q21" s="55"/>
      <c r="R21" s="55"/>
      <c r="S21" s="55"/>
    </row>
    <row r="22" spans="3:19">
      <c r="N22" s="55"/>
      <c r="P22" s="55"/>
      <c r="Q22" s="55"/>
      <c r="R22" s="55"/>
      <c r="S22" s="55"/>
    </row>
    <row r="23" spans="3:19">
      <c r="N23" s="55"/>
      <c r="P23" s="55"/>
      <c r="Q23" s="55"/>
      <c r="R23" s="55"/>
      <c r="S23" s="55"/>
    </row>
    <row r="24" spans="3:19">
      <c r="I24">
        <v>27444.05</v>
      </c>
      <c r="K24" s="55">
        <f>G16+P16-G14-P14</f>
        <v>27444.05</v>
      </c>
      <c r="N24" s="55"/>
      <c r="P24" s="55"/>
      <c r="Q24" s="55"/>
      <c r="R24" s="55"/>
      <c r="S24" s="55"/>
    </row>
    <row r="25" spans="3:19">
      <c r="E25" s="55">
        <f>E16/E13</f>
        <v>1.7572876304023846</v>
      </c>
      <c r="F25" s="55"/>
      <c r="G25" s="55"/>
      <c r="H25" s="55"/>
      <c r="I25" s="55">
        <f>I13/I11</f>
        <v>1.2941726129799525</v>
      </c>
      <c r="J25" s="55"/>
      <c r="K25" s="55">
        <f>G16+P16-G15-P15</f>
        <v>19300.509999999995</v>
      </c>
      <c r="L25" s="55"/>
      <c r="M25" s="55"/>
      <c r="N25" s="55"/>
      <c r="O25" s="55"/>
      <c r="P25" s="55"/>
      <c r="Q25" s="55"/>
      <c r="R25" s="55"/>
      <c r="S25" s="55"/>
    </row>
    <row r="26" spans="3:19">
      <c r="E26" s="55"/>
      <c r="F26" s="55"/>
      <c r="G26" s="55"/>
      <c r="H26" s="55"/>
      <c r="I26" s="55">
        <v>18399.37</v>
      </c>
      <c r="J26" s="55"/>
      <c r="K26" s="55">
        <f>G13+P13-G12-P13</f>
        <v>2679.4000000000005</v>
      </c>
      <c r="L26" s="55"/>
      <c r="M26" s="55"/>
      <c r="N26" s="55"/>
      <c r="O26" s="55"/>
      <c r="P26" s="55"/>
      <c r="Q26" s="55"/>
      <c r="R26" s="55"/>
      <c r="S26" s="55"/>
    </row>
    <row r="27" spans="3:19">
      <c r="E27" s="55"/>
      <c r="F27" s="55"/>
      <c r="G27" s="55"/>
      <c r="H27" s="55"/>
      <c r="I27" s="55">
        <v>19300.509999999998</v>
      </c>
      <c r="J27" s="55"/>
      <c r="K27" s="55">
        <f>E16+P16-E14-P14</f>
        <v>18399.37</v>
      </c>
      <c r="L27" s="55"/>
      <c r="M27" s="55"/>
      <c r="N27" s="55"/>
      <c r="O27" s="55"/>
      <c r="P27" s="55"/>
      <c r="Q27" s="55"/>
      <c r="R27" s="55"/>
      <c r="S27" s="55"/>
    </row>
    <row r="28" spans="3:19">
      <c r="E28" s="55"/>
      <c r="F28" s="55"/>
      <c r="G28" s="55"/>
      <c r="H28" s="55"/>
      <c r="I28" s="55">
        <v>3205.4</v>
      </c>
      <c r="J28" s="55"/>
      <c r="K28" s="55">
        <f>I13+P13-I12-P13</f>
        <v>3205.3999999999969</v>
      </c>
      <c r="L28" s="55"/>
      <c r="M28" s="55"/>
      <c r="N28" s="55"/>
      <c r="O28" s="55"/>
      <c r="P28" s="55"/>
      <c r="Q28" s="55"/>
      <c r="R28" s="55"/>
      <c r="S28" s="55"/>
    </row>
    <row r="29" spans="3:19">
      <c r="E29" s="55"/>
      <c r="F29" s="55"/>
      <c r="G29" s="55"/>
      <c r="H29" s="55"/>
      <c r="I29" s="55"/>
      <c r="J29" s="55"/>
      <c r="K29" s="55">
        <f>I13+P13-I11-P11</f>
        <v>6799.1299999999974</v>
      </c>
      <c r="L29" s="55"/>
      <c r="M29" s="55"/>
      <c r="N29" s="55"/>
      <c r="O29" s="55"/>
      <c r="P29" s="55"/>
      <c r="Q29" s="55"/>
      <c r="R29" s="55"/>
      <c r="S29" s="55"/>
    </row>
    <row r="30" spans="3:19">
      <c r="E30" s="55"/>
      <c r="F30" s="55"/>
      <c r="G30" s="55"/>
      <c r="H30" s="55"/>
      <c r="I30" s="55">
        <v>11291.71</v>
      </c>
      <c r="J30" s="55"/>
      <c r="K30" s="55">
        <f>E13+P13-E11-P11</f>
        <v>9243.1299999999974</v>
      </c>
      <c r="L30" s="55"/>
      <c r="M30" s="55"/>
      <c r="N30" s="55"/>
      <c r="O30" s="55"/>
      <c r="P30" s="55"/>
      <c r="Q30" s="55"/>
      <c r="R30" s="55"/>
      <c r="S30" s="55"/>
    </row>
    <row r="31" spans="3:19">
      <c r="E31" s="55"/>
      <c r="F31" s="55"/>
      <c r="G31" s="55"/>
      <c r="H31" s="55"/>
      <c r="I31" s="55">
        <f>I16+P16-I15-P15</f>
        <v>13050.449999999999</v>
      </c>
      <c r="J31" s="55"/>
      <c r="K31" s="55"/>
      <c r="L31" s="55"/>
      <c r="M31" s="55"/>
      <c r="N31" s="55"/>
      <c r="O31" s="55"/>
    </row>
    <row r="32" spans="3:19">
      <c r="E32" s="55"/>
      <c r="F32" s="55"/>
      <c r="G32" s="55"/>
      <c r="H32" s="55"/>
      <c r="I32" s="55"/>
      <c r="J32" s="55"/>
      <c r="K32" s="55">
        <f>I13+P13-I10-P11</f>
        <v>9181.0899999999965</v>
      </c>
      <c r="L32" s="55"/>
      <c r="M32" s="55"/>
      <c r="N32" s="55"/>
      <c r="O32" s="55"/>
    </row>
    <row r="33" spans="5:15">
      <c r="E33" s="55"/>
      <c r="F33" s="55"/>
      <c r="G33" s="55"/>
      <c r="H33" s="55"/>
      <c r="I33" s="55">
        <v>9243.1299999999992</v>
      </c>
      <c r="J33" s="55"/>
      <c r="K33" s="55"/>
      <c r="L33" s="55"/>
      <c r="M33" s="55"/>
      <c r="N33" s="55"/>
      <c r="O33" s="55"/>
    </row>
    <row r="34" spans="5:15">
      <c r="E34" s="55"/>
      <c r="F34" s="55"/>
      <c r="G34" s="55"/>
      <c r="H34" s="55"/>
      <c r="I34" s="55">
        <v>6799.13</v>
      </c>
      <c r="J34" s="55"/>
      <c r="K34" s="55">
        <f>E16+P16-E15-P15</f>
        <v>11291.710000000001</v>
      </c>
      <c r="L34" s="55"/>
      <c r="M34" s="55"/>
      <c r="N34" s="55"/>
      <c r="O34" s="55"/>
    </row>
    <row r="35" spans="5:15">
      <c r="E35" s="55"/>
      <c r="F35" s="55"/>
      <c r="G35" s="55"/>
      <c r="H35" s="55"/>
      <c r="I35" s="55"/>
      <c r="J35" s="55"/>
      <c r="K35" s="55"/>
      <c r="L35" s="55"/>
      <c r="M35" s="55"/>
      <c r="N35" s="55"/>
      <c r="O35" s="55"/>
    </row>
    <row r="36" spans="5:15">
      <c r="E36" s="55"/>
      <c r="F36" s="55"/>
      <c r="G36" s="55"/>
      <c r="H36" s="55"/>
      <c r="I36" s="55">
        <v>9181.09</v>
      </c>
      <c r="J36" s="55"/>
      <c r="K36" s="55">
        <f>I16+P16-I14-P14</f>
        <v>19022.59</v>
      </c>
      <c r="L36" s="55"/>
      <c r="M36" s="55"/>
      <c r="N36" s="55"/>
      <c r="O36" s="55"/>
    </row>
    <row r="38" spans="5:15">
      <c r="I38">
        <v>13050.45</v>
      </c>
    </row>
    <row r="39" spans="5:15">
      <c r="I39">
        <v>19022.59</v>
      </c>
    </row>
    <row r="41" spans="5:15">
      <c r="I41">
        <v>2679.4</v>
      </c>
    </row>
    <row r="90" spans="12:12">
      <c r="L90" s="1">
        <f>L92</f>
        <v>0</v>
      </c>
    </row>
  </sheetData>
  <mergeCells count="1">
    <mergeCell ref="P7:R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5e6c0303-ad91-48bf-9137-7f71397ddaf7">FWXPAAYJEK5K-13-423</_dlc_DocId>
    <_dlc_DocIdUrl xmlns="5e6c0303-ad91-48bf-9137-7f71397ddaf7">
      <Url>http://sps.bis.bashtel.ru/ts/oks/_layouts/15/DocIdRedir.aspx?ID=FWXPAAYJEK5K-13-423</Url>
      <Description>FWXPAAYJEK5K-13-423</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Документ" ma:contentTypeID="0x0101003DB32614A8CA5645998060F890075BA2" ma:contentTypeVersion="1" ma:contentTypeDescription="Создание документа." ma:contentTypeScope="" ma:versionID="3ad6f12bd4605a09c16bc6b1afc65a47">
  <xsd:schema xmlns:xsd="http://www.w3.org/2001/XMLSchema" xmlns:xs="http://www.w3.org/2001/XMLSchema" xmlns:p="http://schemas.microsoft.com/office/2006/metadata/properties" xmlns:ns2="5e6c0303-ad91-48bf-9137-7f71397ddaf7" targetNamespace="http://schemas.microsoft.com/office/2006/metadata/properties" ma:root="true" ma:fieldsID="d2a76e79dce9092fa0f39d6f90b8fe75" ns2:_="">
    <xsd:import namespace="5e6c0303-ad91-48bf-9137-7f71397ddaf7"/>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c0303-ad91-48bf-9137-7f71397ddaf7" elementFormDefault="qualified">
    <xsd:import namespace="http://schemas.microsoft.com/office/2006/documentManagement/types"/>
    <xsd:import namespace="http://schemas.microsoft.com/office/infopath/2007/PartnerControls"/>
    <xsd:element name="_dlc_DocId" ma:index="8" nillable="true" ma:displayName="Значение идентификатора документа" ma:description="Значение идентификатора документа, присвоенного данному элементу." ma:internalName="_dlc_DocId" ma:readOnly="true">
      <xsd:simpleType>
        <xsd:restriction base="dms:Text"/>
      </xsd:simpleType>
    </xsd:element>
    <xsd:element name="_dlc_DocIdUrl" ma:index="9" nillable="true" ma:displayName="Идентификатор документа" ma:description="Постоянная ссылка на этот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1C2DD0-E322-465F-9290-4FDFEEE46501}">
  <ds:schemaRefs>
    <ds:schemaRef ds:uri="http://schemas.microsoft.com/sharepoint/events"/>
  </ds:schemaRefs>
</ds:datastoreItem>
</file>

<file path=customXml/itemProps2.xml><?xml version="1.0" encoding="utf-8"?>
<ds:datastoreItem xmlns:ds="http://schemas.openxmlformats.org/officeDocument/2006/customXml" ds:itemID="{EA0F87C2-439D-4D0E-BA5D-26B2858DF7AC}">
  <ds:schemaRefs>
    <ds:schemaRef ds:uri="5e6c0303-ad91-48bf-9137-7f71397ddaf7"/>
    <ds:schemaRef ds:uri="http://www.w3.org/XML/1998/namespace"/>
    <ds:schemaRef ds:uri="http://purl.org/dc/elements/1.1/"/>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B5305152-5995-4C17-BFC2-0E329D8BA512}">
  <ds:schemaRefs>
    <ds:schemaRef ds:uri="http://schemas.microsoft.com/sharepoint/v3/contenttype/forms"/>
  </ds:schemaRefs>
</ds:datastoreItem>
</file>

<file path=customXml/itemProps4.xml><?xml version="1.0" encoding="utf-8"?>
<ds:datastoreItem xmlns:ds="http://schemas.openxmlformats.org/officeDocument/2006/customXml" ds:itemID="{29D97625-F1E8-4C21-BD14-46FE0B5140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c0303-ad91-48bf-9137-7f71397dda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2б ред.УКВ БИС 2017</vt:lpstr>
      <vt:lpstr>Лист1</vt:lpstr>
      <vt:lpstr>'2б ред.УКВ БИС 2017'!Область_печати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Данилова Татьяна Владимировна</cp:lastModifiedBy>
  <cp:lastPrinted>2017-04-26T11:12:19Z</cp:lastPrinted>
  <dcterms:created xsi:type="dcterms:W3CDTF">2015-10-20T08:32:48Z</dcterms:created>
  <dcterms:modified xsi:type="dcterms:W3CDTF">2017-10-25T05:46:12Z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b8a6a103-80f7-4cd1-a315-a6268cc8074c</vt:lpwstr>
  </property>
  <property fmtid="{D5CDD505-2E9C-101B-9397-08002B2CF9AE}" pid="3" name="ContentTypeId">
    <vt:lpwstr>0x0101003DB32614A8CA5645998060F890075BA2</vt:lpwstr>
  </property>
</Properties>
</file>